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Rekapitulácia stavby" sheetId="1" r:id="rId1"/>
    <sheet name="01.1 - Zateplenie obvodov..." sheetId="2" r:id="rId2"/>
    <sheet name="01.2 - Zateplenie strechy" sheetId="3" r:id="rId3"/>
    <sheet name="01,3 - Výmena výplní otvorov" sheetId="4" r:id="rId4"/>
    <sheet name="01,4 - Ostatné práce ASR" sheetId="5" r:id="rId5"/>
    <sheet name="01,5 - Bleskozvod" sheetId="6" r:id="rId6"/>
    <sheet name="01.6 - Vykurovanie" sheetId="7" r:id="rId7"/>
  </sheets>
  <definedNames>
    <definedName name="_xlnm.Print_Titles" localSheetId="3">'01,3 - Výmena výplní otvorov'!$125:$125</definedName>
    <definedName name="_xlnm.Print_Titles" localSheetId="4">'01,4 - Ostatné práce ASR'!$124:$124</definedName>
    <definedName name="_xlnm.Print_Titles" localSheetId="5">'01,5 - Bleskozvod'!$118:$118</definedName>
    <definedName name="_xlnm.Print_Titles" localSheetId="1">'01.1 - Zateplenie obvodov...'!$124:$124</definedName>
    <definedName name="_xlnm.Print_Titles" localSheetId="2">'01.2 - Zateplenie strechy'!$121:$121</definedName>
    <definedName name="_xlnm.Print_Titles" localSheetId="6">'01.6 - Vykurovanie'!$118:$118</definedName>
    <definedName name="_xlnm.Print_Titles" localSheetId="0">'Rekapitulácia stavby'!$85:$85</definedName>
    <definedName name="_xlnm.Print_Area" localSheetId="3">'01,3 - Výmena výplní otvorov'!$C$4:$Q$70,'01,3 - Výmena výplní otvorov'!$C$76:$Q$108,'01,3 - Výmena výplní otvorov'!$C$114:$Q$162</definedName>
    <definedName name="_xlnm.Print_Area" localSheetId="4">'01,4 - Ostatné práce ASR'!$C$4:$Q$70,'01,4 - Ostatné práce ASR'!$C$76:$Q$107,'01,4 - Ostatné práce ASR'!$C$113:$Q$154</definedName>
    <definedName name="_xlnm.Print_Area" localSheetId="5">'01,5 - Bleskozvod'!$C$4:$Q$70,'01,5 - Bleskozvod'!$C$76:$Q$101,'01,5 - Bleskozvod'!$C$107:$Q$160</definedName>
    <definedName name="_xlnm.Print_Area" localSheetId="1">'01.1 - Zateplenie obvodov...'!$C$4:$Q$70,'01.1 - Zateplenie obvodov...'!$C$76:$Q$107,'01.1 - Zateplenie obvodov...'!$C$113:$Q$159</definedName>
    <definedName name="_xlnm.Print_Area" localSheetId="2">'01.2 - Zateplenie strechy'!$C$4:$Q$70,'01.2 - Zateplenie strechy'!$C$76:$Q$104,'01.2 - Zateplenie strechy'!$C$110:$Q$148</definedName>
    <definedName name="_xlnm.Print_Area" localSheetId="6">'01.6 - Vykurovanie'!$C$4:$Q$70,'01.6 - Vykurovanie'!$C$76:$Q$101,'01.6 - Vykurovanie'!$C$107:$Q$127</definedName>
    <definedName name="_xlnm.Print_Area" localSheetId="0">'Rekapitulácia stavby'!$C$4:$AP$70,'Rekapitulácia stavby'!$C$76:$AP$111</definedName>
  </definedNames>
  <calcPr fullCalcOnLoad="1"/>
</workbook>
</file>

<file path=xl/sharedStrings.xml><?xml version="1.0" encoding="utf-8"?>
<sst xmlns="http://schemas.openxmlformats.org/spreadsheetml/2006/main" count="2895" uniqueCount="453">
  <si>
    <t>2012</t>
  </si>
  <si>
    <t>Hárok obsahuje:</t>
  </si>
  <si>
    <t>2.0</t>
  </si>
  <si>
    <t>False</t>
  </si>
  <si>
    <t>optimalizované pre tlač zostáv vo formáte A4 - na výšku</t>
  </si>
  <si>
    <t>&gt;&gt;  skryté stĺpce  &lt;&lt;</t>
  </si>
  <si>
    <t>0,01</t>
  </si>
  <si>
    <t>20</t>
  </si>
  <si>
    <t>SÚHRNNÝ LIST STAVBY</t>
  </si>
  <si>
    <t>v ---  nižšie sa nachádzajú doplnkové a pomocné údaje k zostavám  --- v</t>
  </si>
  <si>
    <t>Návod na vyplnenie</t>
  </si>
  <si>
    <t>0,001</t>
  </si>
  <si>
    <t>Kód:</t>
  </si>
  <si>
    <t>201807051</t>
  </si>
  <si>
    <t>Meniť je možné iba bunky so žltým podfarbením!
1) na prvom liste Rekapitulácie stavby vyplňte v zostave
    a) Súhrnný list
       - údaje o Zhotoviteľovi
         (prenesú sa do ostatných zostáv aj v iných listoch)
    b) Rekapitulácia objektov
       - potrebné Ostatné náklady
2) na vybraných listoch vyplňte v zostave
    a) Krycí list
       - údaje o Zhotoviteľovi, pokiaľ sa líšia od údajov o Zhotoviteľovi na Súhrnnom liste
         (údaje se prenesú do ostatných zostav v danom liste)
    b) Rekapitulácia rozpočtu
       - potrebné Ostatné náklady
    c) Rozpočet
       - ceny na položkách
       - množstvo, pokiaľ má žlté podfarbenie
       - a v prípade potreby poznámku (tá je v skrytom stĺpci)</t>
  </si>
  <si>
    <t>Stavba:</t>
  </si>
  <si>
    <t>Zníženie energetickej náročnosti v spoločnosti LEMAKOR, spol. s.r.o.</t>
  </si>
  <si>
    <t>JKSO:</t>
  </si>
  <si>
    <t>KS:</t>
  </si>
  <si>
    <t>Miesto:</t>
  </si>
  <si>
    <t>obec Prakovce</t>
  </si>
  <si>
    <t>Dátum:</t>
  </si>
  <si>
    <t>05.07.2018</t>
  </si>
  <si>
    <t>Objednávateľ:</t>
  </si>
  <si>
    <t>IČO:</t>
  </si>
  <si>
    <t>LEMAKOR,spol. s.r.o., Prakovce 13, 055 62 Prakovce</t>
  </si>
  <si>
    <t>IČO DPH:</t>
  </si>
  <si>
    <t>Zhotoviteľ:</t>
  </si>
  <si>
    <t>Vyplň údaj</t>
  </si>
  <si>
    <t>Projektant:</t>
  </si>
  <si>
    <t>ECOTEN s.r.o., Južná trieda 1566/41,040 01 Košice</t>
  </si>
  <si>
    <t>Spracovateľ:</t>
  </si>
  <si>
    <t xml:space="preserve"> 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</si>
  <si>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</si>
  <si>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</si>
  <si>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</si>
  <si>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</si>
  <si>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</si>
  <si>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</si>
  <si>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</si>
  <si>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</si>
  <si>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</si>
  <si>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</si>
  <si>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</si>
  <si>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</si>
  <si>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</si>
  <si>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</si>
  <si>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</si>
  <si>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</si>
  <si>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</si>
  <si>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</si>
  <si>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</si>
  <si>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</si>
  <si>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</si>
  <si>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</si>
  <si>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</si>
  <si>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</si>
  <si>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</si>
  <si>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
náklady [EUR]</t>
  </si>
  <si>
    <t>DPH [EUR]</t>
  </si>
  <si>
    <t>Normohodiny [h]</t>
  </si>
  <si>
    <t>DPH základná [EUR]</t>
  </si>
  <si>
    <t>DPH znížená [EUR]</t>
  </si>
  <si>
    <t>DPH základná prenesená
[EUR]</t>
  </si>
  <si>
    <t>DPH znížená prenesená
[EUR]</t>
  </si>
  <si>
    <t>Základňa
DPH základná</t>
  </si>
  <si>
    <t>Základňa
DPH znížená</t>
  </si>
  <si>
    <t>Základňa
DPH zákl. prenesená</t>
  </si>
  <si>
    <t>Základňa
DPH zníž. prenesená</t>
  </si>
  <si>
    <t>Základňa
DPH nulová</t>
  </si>
  <si>
    <t>1) Náklady z rozpočtov</t>
  </si>
  <si>
    <t>D</t>
  </si>
  <si>
    <t>0</t>
  </si>
  <si>
    <t>###NOIMPORT###</t>
  </si>
  <si>
    <t>IMPORT</t>
  </si>
  <si>
    <t>{7A86CDAF-1A82-447D-BEBA-2F6A2E25D241}</t>
  </si>
  <si>
    <t>{00000000-0000-0000-0000-000000000000}</t>
  </si>
  <si>
    <t>01</t>
  </si>
  <si>
    <t>SO 01 Pílnica</t>
  </si>
  <si>
    <t>1</t>
  </si>
  <si>
    <t>{834AC32D-49A9-4B1A-AE4F-A9FD075C3B0A}</t>
  </si>
  <si>
    <t>01.1</t>
  </si>
  <si>
    <t>Zateplenie obvodových stien a sokla</t>
  </si>
  <si>
    <t>2</t>
  </si>
  <si>
    <t>{0D03DB40-0EB4-4378-B313-906F848FD879}</t>
  </si>
  <si>
    <t>01.2</t>
  </si>
  <si>
    <t>Zateplenie strechy</t>
  </si>
  <si>
    <t>{1A852E8C-88B3-450F-BCFB-8B9C71B25CA1}</t>
  </si>
  <si>
    <t>01,3</t>
  </si>
  <si>
    <t>Výmena výplní otvorov</t>
  </si>
  <si>
    <t>{D50CE008-51C0-4ED4-A2FE-A8C381AD7EBE}</t>
  </si>
  <si>
    <t>01,4</t>
  </si>
  <si>
    <t>Ostatné práce ASR</t>
  </si>
  <si>
    <t>{5C2E9F2C-448C-4CEF-860F-FE2DF17095BF}</t>
  </si>
  <si>
    <t>01,5</t>
  </si>
  <si>
    <t>Bleskozvod</t>
  </si>
  <si>
    <t>{EA0F0626-56D0-454B-AC5C-80A228603860}</t>
  </si>
  <si>
    <t>01.6</t>
  </si>
  <si>
    <t>Vykurovanie</t>
  </si>
  <si>
    <t>{94872346-F6C0-4682-B9F9-6AE5134328E2}</t>
  </si>
  <si>
    <t>2) Ostatné náklady zo súhrnného listu</t>
  </si>
  <si>
    <t>Percent. zadanie
[% nákladov rozpočtu]</t>
  </si>
  <si>
    <t>Zaradenie nákladov</t>
  </si>
  <si>
    <t>Projektové práce</t>
  </si>
  <si>
    <t>stavebná časť</t>
  </si>
  <si>
    <t>OSTATNENAKLADY</t>
  </si>
  <si>
    <t>Prieskumné práce</t>
  </si>
  <si>
    <t>Stroje, zariadenie, inventár</t>
  </si>
  <si>
    <t>Umelecké diela</t>
  </si>
  <si>
    <t>Vedľajšie náklady</t>
  </si>
  <si>
    <t>Ostatné náklady</t>
  </si>
  <si>
    <t>VIII. Rezerva</t>
  </si>
  <si>
    <t>IX. Ostatné investície</t>
  </si>
  <si>
    <t>Nehmotný investičný majetok</t>
  </si>
  <si>
    <t>Prevádzkové náklady</t>
  </si>
  <si>
    <t>Vyplň vlastné</t>
  </si>
  <si>
    <t>OSTATNENAKLADYVLASTNE</t>
  </si>
  <si>
    <t>Celkové náklady za stavbu 1) + 2)</t>
  </si>
  <si>
    <t>Späť na hárok:</t>
  </si>
  <si>
    <t>KRYCÍ LIST ROZPOČTU</t>
  </si>
  <si>
    <t>Objekt:</t>
  </si>
  <si>
    <t>01 - SO 01 Pílnica</t>
  </si>
  <si>
    <t>Časť:</t>
  </si>
  <si>
    <t>01.1 - Zateplenie obvodových stien a sokla</t>
  </si>
  <si>
    <t>Náklady z rozpočtu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</si>
  <si>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</si>
  <si>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</si>
  <si>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</si>
  <si>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</si>
  <si>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</si>
  <si>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</si>
  <si>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2 - Zakladanie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</si>
  <si>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</si>
  <si>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</si>
  <si>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</si>
  <si>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</si>
  <si>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764 - Konštrukcie klampiarske</t>
  </si>
  <si>
    <t xml:space="preserve">    767 - Konštrukcie doplnkové kovové</t>
  </si>
  <si>
    <t>2) Ostatné náklady</t>
  </si>
  <si>
    <t>Zariad. staveniska</t>
  </si>
  <si>
    <t>VRN</t>
  </si>
  <si>
    <t>Mimostav. doprava</t>
  </si>
  <si>
    <t>Územné vplyvy</t>
  </si>
  <si>
    <t>Prevádzkové vplyvy</t>
  </si>
  <si>
    <t>Ostatné</t>
  </si>
  <si>
    <t>Kompletačná činnosť</t>
  </si>
  <si>
    <t>KOMPLETACNA</t>
  </si>
  <si>
    <t>ROZPOČET</t>
  </si>
  <si>
    <t>PČ</t>
  </si>
  <si>
    <t>Typ</t>
  </si>
  <si>
    <t>Popis</t>
  </si>
  <si>
    <t>MJ</t>
  </si>
  <si>
    <t>Množstvo</t>
  </si>
  <si>
    <t>J.cena [EUR]</t>
  </si>
  <si>
    <t>Cena celkom
[EUR]</t>
  </si>
  <si>
    <t>Poznámka</t>
  </si>
  <si>
    <t>J. Nh [h]</t>
  </si>
  <si>
    <t>Nh celkom [h]</t>
  </si>
  <si>
    <t>J. hmotnosť
[t]</t>
  </si>
  <si>
    <t>Hmotnosť
celkom [t]</t>
  </si>
  <si>
    <t>J. suť [t]</t>
  </si>
  <si>
    <t>Suť Celkom [t]</t>
  </si>
  <si>
    <t>ROZPOCET</t>
  </si>
  <si>
    <t>K</t>
  </si>
  <si>
    <t>216904112</t>
  </si>
  <si>
    <t>Očistenie plôch tlakovou vodou stien a podhľadov akéhokoľvek muriva a rubu klenieb</t>
  </si>
  <si>
    <t>m2</t>
  </si>
  <si>
    <t>4</t>
  </si>
  <si>
    <t>622422211</t>
  </si>
  <si>
    <t>Oprava nerovného povrchu stien - vyrovnanie podkladu vonkajších omietok v rozsahu do 20%</t>
  </si>
  <si>
    <t>3</t>
  </si>
  <si>
    <t>622465112</t>
  </si>
  <si>
    <t>Vonkajšia omietka tenkovrstvá - mozaiková omietka</t>
  </si>
  <si>
    <t>622472001</t>
  </si>
  <si>
    <t>Príprava podkladu, penetračný náter pod fasádnu omietku</t>
  </si>
  <si>
    <t>5</t>
  </si>
  <si>
    <t>622472099</t>
  </si>
  <si>
    <t xml:space="preserve">Príprava podkladu, hlbkový penetračný náter na jestv.omietku </t>
  </si>
  <si>
    <t>6</t>
  </si>
  <si>
    <t>622481119</t>
  </si>
  <si>
    <t xml:space="preserve">Potiahnutie vonkajších stien, sklotextílnou mriežkou, stierkou </t>
  </si>
  <si>
    <t>7</t>
  </si>
  <si>
    <t>62525138011</t>
  </si>
  <si>
    <t>Kontaktný zatepľovací systém hr. 100 mm - riešenie (XPS - soklová doska), bez povrchovej omietky</t>
  </si>
  <si>
    <t>8</t>
  </si>
  <si>
    <t>941941031</t>
  </si>
  <si>
    <t>Montáž lešenia ľahkého pracovného radového s podlahami šírky od 0,80 do 1,00 m, výšky do 10 m</t>
  </si>
  <si>
    <t>9</t>
  </si>
  <si>
    <t>941941191</t>
  </si>
  <si>
    <t>Príplatok za prvý a každý ďalší i začatý mesiac použitia lešenia ľahkého pracovného radového s podlahami šírky od 0,80 do 1,00 m, výšky do 10 m</t>
  </si>
  <si>
    <t>10</t>
  </si>
  <si>
    <t>941941831</t>
  </si>
  <si>
    <t>Demontáž lešenia ľahkého pracovného radového s podlahami šírky nad 0,80 do 1,00 m, výšky do 10 m</t>
  </si>
  <si>
    <t>11</t>
  </si>
  <si>
    <t>953945111</t>
  </si>
  <si>
    <t>Rohová lišta hliníková</t>
  </si>
  <si>
    <t>m</t>
  </si>
  <si>
    <t>12</t>
  </si>
  <si>
    <t>978015231</t>
  </si>
  <si>
    <t>Otlčenie omietok vonkajších, s vyškriabaním škár v I. až IV.st., zlož., v rozsahu do 20 %,  -0,01200t</t>
  </si>
  <si>
    <t>13</t>
  </si>
  <si>
    <t>979011111</t>
  </si>
  <si>
    <t>Zvislá doprava sutiny a vybúraných hmôt za prvé podlažie nad alebo pod základným podlažím</t>
  </si>
  <si>
    <t>t</t>
  </si>
  <si>
    <t>14</t>
  </si>
  <si>
    <t>979081111</t>
  </si>
  <si>
    <t>Odvoz sutiny a vybúraných hmôt na skládku do 1 km</t>
  </si>
  <si>
    <t>15</t>
  </si>
  <si>
    <t>979081121</t>
  </si>
  <si>
    <t>Odvoz sutiny a vybúraných hmôt na skládku za každý ďalší 1 km</t>
  </si>
  <si>
    <t>16</t>
  </si>
  <si>
    <t>979082111</t>
  </si>
  <si>
    <t>Vnútrostavenisková doprava sutiny a vybúraných hmôt do 10 m</t>
  </si>
  <si>
    <t>17</t>
  </si>
  <si>
    <t>979089012</t>
  </si>
  <si>
    <t>Poplatok za skladovanie - betón, tehly, dlaždice (17 01 ), ostatné</t>
  </si>
  <si>
    <t>18</t>
  </si>
  <si>
    <t>999281111</t>
  </si>
  <si>
    <t>Presun hmôt pre opravy a údržbu objektov vrátane vonkajších plášťov výšky do 25 m</t>
  </si>
  <si>
    <t>19</t>
  </si>
  <si>
    <t>764711115</t>
  </si>
  <si>
    <t>Oplechovanie parapetov rš 285 mm - k/2, k/3, k/4 a k/5</t>
  </si>
  <si>
    <t>998764202</t>
  </si>
  <si>
    <t>Presun hmôt pre konštrukcie klampiarske v objektoch výšky nad 6 do 12 m</t>
  </si>
  <si>
    <t>%</t>
  </si>
  <si>
    <t>21</t>
  </si>
  <si>
    <t>767411111</t>
  </si>
  <si>
    <t>Montáž opláštenia sendvičovými stenovými panelmi, hrúbky do 100 mm</t>
  </si>
  <si>
    <t>22</t>
  </si>
  <si>
    <t>M</t>
  </si>
  <si>
    <t>5535865651</t>
  </si>
  <si>
    <t>Sendvičové stenové panely PIR hr. 100 mm (resp. MW) vr. príslušenstva (krycie lišty, oplechovania, kotviaci materiál a pod.)</t>
  </si>
  <si>
    <t>32</t>
  </si>
  <si>
    <t>23</t>
  </si>
  <si>
    <t>767411118</t>
  </si>
  <si>
    <t>Príplatok za zhotovenie a dodávku oceľového podkladného roštu</t>
  </si>
  <si>
    <t>24</t>
  </si>
  <si>
    <t>767411801</t>
  </si>
  <si>
    <t>Demontáž opláštenia z plechu stien s podkladným roštom -0,0110t</t>
  </si>
  <si>
    <t>25</t>
  </si>
  <si>
    <t>998767202</t>
  </si>
  <si>
    <t>Presun hmôt pre kovové stavebné doplnkové konštrukcie v objektoch výšky nad 6 do 12 m</t>
  </si>
  <si>
    <t>VP - Práce naviac</t>
  </si>
  <si>
    <t>PN</t>
  </si>
  <si>
    <t>01.2 - Zateplenie strechy</t>
  </si>
  <si>
    <t>764322830</t>
  </si>
  <si>
    <t>Demontáž odkvapov na strechách s tvrdou krytinou bez podkladového plechu do 30° do rš 400 mm,  -0,00320t</t>
  </si>
  <si>
    <t>764331850</t>
  </si>
  <si>
    <t>Demontáž lemovania múrov na strechách s tvrdou krytinou, so sklonom do 30st. rš 400 a 700 mm,  -0,00298t</t>
  </si>
  <si>
    <t>764352810</t>
  </si>
  <si>
    <t>Demontáž žľabov pododkvapových polkruhových so sklonom do 30st. do rš 330 mm,  -0,00330t</t>
  </si>
  <si>
    <t>764391820</t>
  </si>
  <si>
    <t>Demontáž ostatných strešných prvkov, záveterné lišty, so sklonom do 30° rš 250 a 330 mm,  -0,00192t</t>
  </si>
  <si>
    <t>764454802</t>
  </si>
  <si>
    <t>Demontáž odpadových rúr kruhových, s priemerom do d 120 mm,  -0,00285t</t>
  </si>
  <si>
    <t>764721115</t>
  </si>
  <si>
    <t>Oplechovanie sokla rš 310 mm - k/7</t>
  </si>
  <si>
    <t>764721119</t>
  </si>
  <si>
    <t>Pultové oplechovanie trechy rš 640 mm - k/6</t>
  </si>
  <si>
    <t>764751112</t>
  </si>
  <si>
    <t>Odpadné rúry kruhové z plechu vr. kolien  d 120 mm - k/8</t>
  </si>
  <si>
    <t>764761121</t>
  </si>
  <si>
    <t>Žľaby z lechu podokapné polkruhové s hákmi veľkosť  rš 290 mm - k/8</t>
  </si>
  <si>
    <t>764761231</t>
  </si>
  <si>
    <t>Žľaby z plechu kotlík k polkruhovým žľabom d 120 mm - k/8</t>
  </si>
  <si>
    <t>ks</t>
  </si>
  <si>
    <t>767392802</t>
  </si>
  <si>
    <t>Demontáž krytín striech z plechov,  -0,00700t</t>
  </si>
  <si>
    <t>767397102</t>
  </si>
  <si>
    <t>Montáž strešných sendvičových panelov, hrúbky nad 80 do 120 mm</t>
  </si>
  <si>
    <t>5535865650</t>
  </si>
  <si>
    <t>Sendvičové strešné panely PIR hr. 100 mm (resp. MW) vr. príslušenstva (krycie lišty, oplechovania, kotviaci materiál a pod.)</t>
  </si>
  <si>
    <t>01,3 - Výmena výplní otvorov</t>
  </si>
  <si>
    <t xml:space="preserve">    3 - Zvislé a kompletné konštrukcie</t>
  </si>
  <si>
    <t xml:space="preserve">    766 - Konštrukcie stolárske</t>
  </si>
  <si>
    <t xml:space="preserve">    784 - Dokončovacie práce - maľby</t>
  </si>
  <si>
    <t>312272120</t>
  </si>
  <si>
    <t>Zamurovanie otvorou, murivo výplňové z tvárnic hladkých na MC-5 a tenkovrst.,maltu hr.250 mm</t>
  </si>
  <si>
    <t>m3</t>
  </si>
  <si>
    <t>612421637</t>
  </si>
  <si>
    <t>Vnútorná omietka vápenná alebo vápennocementová v podlaží a v schodisku stien štuková</t>
  </si>
  <si>
    <t>612425931</t>
  </si>
  <si>
    <t>Omietka vápenná vnútorného ostenia okenného alebo dverného štuková</t>
  </si>
  <si>
    <t>612481119</t>
  </si>
  <si>
    <t>Potiahnutie vnútorných stien, sklotextílnou mriežkou</t>
  </si>
  <si>
    <t>648991113</t>
  </si>
  <si>
    <t xml:space="preserve">Osadenie parapetných dosiek z plastických a poloplast., hmôt, š. nad 200 mm </t>
  </si>
  <si>
    <t>5624900360</t>
  </si>
  <si>
    <t>Plastový parapet vnútorný  š 250 mm - s/1</t>
  </si>
  <si>
    <t>Rohová lišta pre vnútorné ostiene</t>
  </si>
  <si>
    <t>968062255</t>
  </si>
  <si>
    <t>Vybúranie kovových alebo plastových rámov okien jednoduchých,  -0,03600t</t>
  </si>
  <si>
    <t>968063745</t>
  </si>
  <si>
    <t>Vybúranie copilitových stien plných  -0,02400t</t>
  </si>
  <si>
    <t>968072866</t>
  </si>
  <si>
    <t>Vybúranie a vybratie sekčných vrát nad 2 m2,  -0,00400t</t>
  </si>
  <si>
    <t>764711114</t>
  </si>
  <si>
    <t>Oplechovanie parapetov do rš 235 mm - k/1</t>
  </si>
  <si>
    <t>766621081</t>
  </si>
  <si>
    <t xml:space="preserve">Montáž okna plastového pre občiansku a bytovú výstavbu, za 1 bm montáže   </t>
  </si>
  <si>
    <t>6114122000</t>
  </si>
  <si>
    <t>Plastové okno dvojkrídlové O+P 2350x2500 mm - 1</t>
  </si>
  <si>
    <t>998766202</t>
  </si>
  <si>
    <t>Presun hmot pre konštrukcie stolárske v objektoch výšky nad 6 do 12 m</t>
  </si>
  <si>
    <t>784411301</t>
  </si>
  <si>
    <t>Pačokovanie vápenným mliekom jednonásobné jemnozrnných podkladov</t>
  </si>
  <si>
    <t>26</t>
  </si>
  <si>
    <t>784452271</t>
  </si>
  <si>
    <t xml:space="preserve">Maľby z maliarskych zmesí, ručne nanášané dvojnásobné výšky </t>
  </si>
  <si>
    <t>01,4 - Ostatné práce ASR</t>
  </si>
  <si>
    <t xml:space="preserve">    1 - Zemné práce</t>
  </si>
  <si>
    <t xml:space="preserve">    5 - Komunikácie</t>
  </si>
  <si>
    <t xml:space="preserve">    711 - Izolácie proti vode a vlhkosti</t>
  </si>
  <si>
    <t>130201001</t>
  </si>
  <si>
    <t xml:space="preserve">Hĺbenie rýh, odkopávky a prekopávky v obmedzenom priestore horn. tr.3 ručne </t>
  </si>
  <si>
    <t>162601102</t>
  </si>
  <si>
    <t>Vodorovné premiestnenie výkopku tr.1-4 do 5000 m</t>
  </si>
  <si>
    <t>171201201</t>
  </si>
  <si>
    <t>Uloženie sypaniny na skládky do 100 m3</t>
  </si>
  <si>
    <t>171209002</t>
  </si>
  <si>
    <t>Poplatok za skladovanie - zemina a kamenivo (17 05) ostatné</t>
  </si>
  <si>
    <t>174101102</t>
  </si>
  <si>
    <t>Obsyp a zásyp sypaninou v obmedzenom priestore s urovnaním povrchu zásypu</t>
  </si>
  <si>
    <t>564751111</t>
  </si>
  <si>
    <t>Podklad alebo kryt z kameniva hrubého drveného veľ. 8-16 mm s rozprestretím a zhutn.hr.150 mm</t>
  </si>
  <si>
    <t>711142101</t>
  </si>
  <si>
    <t>Izolácia proti zemnej vlhkosti z nopovej fólie zvislá</t>
  </si>
  <si>
    <t>998711202</t>
  </si>
  <si>
    <t>Presun hmôt pre izoláciu proti vode v objektoch výšky nad 6 do 12 m</t>
  </si>
  <si>
    <t>767134838</t>
  </si>
  <si>
    <t>Demontáž rebríka - výlezu na strechu</t>
  </si>
  <si>
    <t>767330251</t>
  </si>
  <si>
    <t>Spätá montáž markízy uchytenej na stenu šírky do 3000 mm  -0,0217t</t>
  </si>
  <si>
    <t>767330841</t>
  </si>
  <si>
    <t>Demontáž markízy uchytenej na stenu šírky do 3000 mm  -0,02170t</t>
  </si>
  <si>
    <t>767833100</t>
  </si>
  <si>
    <t>Montáž rebríkov do muriva s bočnicami z profilovej ocele, z rúrok alebo z tenkostenných profilov</t>
  </si>
  <si>
    <t>553001001</t>
  </si>
  <si>
    <t>Požiarny rebrík s ochranným košom</t>
  </si>
  <si>
    <t>01,5 - Bleskozvod</t>
  </si>
  <si>
    <t>M - M</t>
  </si>
  <si>
    <t xml:space="preserve">    21-M - Elektromontáže</t>
  </si>
  <si>
    <t>21022-0101</t>
  </si>
  <si>
    <t>Vodič zberný, zvodový s podperami FeZn D10, Al D10, Cu D8mm</t>
  </si>
  <si>
    <t>64</t>
  </si>
  <si>
    <t>354 9001A70</t>
  </si>
  <si>
    <t>Drôt uzemňovací, zvodový AlMgSi D8</t>
  </si>
  <si>
    <t>kg</t>
  </si>
  <si>
    <t>256</t>
  </si>
  <si>
    <t>354 9020A00</t>
  </si>
  <si>
    <t>- podpera vedenia PV 21, na ploché strechy, betón</t>
  </si>
  <si>
    <t>kus</t>
  </si>
  <si>
    <t>354 9011A10</t>
  </si>
  <si>
    <t>- podpera vedenia do dreva PV 17, vrut (D8x100+100)mm</t>
  </si>
  <si>
    <t>21022-0301</t>
  </si>
  <si>
    <t>Svorka bleskozvodná do 2 skrutiek (SS,SP1,SR 03)</t>
  </si>
  <si>
    <t>354 9040A20</t>
  </si>
  <si>
    <t>Svorka SS, spojovacia (2xM8)</t>
  </si>
  <si>
    <t>354 9040A30</t>
  </si>
  <si>
    <t>Svorka SP 1, pripájacia pre spojenie kovových súčiastok</t>
  </si>
  <si>
    <t>21022-0302</t>
  </si>
  <si>
    <t>Svorka bleskozvodná nad 2 skrutky (SJ,SK,SO,SZ,ST,SR01-2)</t>
  </si>
  <si>
    <t>354 9040A01</t>
  </si>
  <si>
    <t>Svorka SJ 01, pre zvodové a uzemňovacie tyče D20mm</t>
  </si>
  <si>
    <t>354 9040A05</t>
  </si>
  <si>
    <t>Svorka SJ 02, pre uzemňovacie tyče D25mm</t>
  </si>
  <si>
    <t>354 9040A10</t>
  </si>
  <si>
    <t>Svorka SK, krížová</t>
  </si>
  <si>
    <t>354 9040A34</t>
  </si>
  <si>
    <t>Svorka SO, žľabová pre pripojenie odkvapových žľabov</t>
  </si>
  <si>
    <t>354 9040A36</t>
  </si>
  <si>
    <t>Svorka SZ, skúšobná</t>
  </si>
  <si>
    <t>21022-0231</t>
  </si>
  <si>
    <t>Tyč zvodová, upevnenie na hrebeň strechy do 3m na stojan</t>
  </si>
  <si>
    <t>354 9030A32</t>
  </si>
  <si>
    <t>Tyč zvodová JP 20, bez osadenia (D20x2000)mm</t>
  </si>
  <si>
    <t>354 9030A16</t>
  </si>
  <si>
    <t>- podstavec k zvodovej tyči JP</t>
  </si>
  <si>
    <t>354 9030A80</t>
  </si>
  <si>
    <t>- strieška ochranná OS 01, horná, otvor D20mm</t>
  </si>
  <si>
    <t>21022-0372</t>
  </si>
  <si>
    <t>Uholník ochranný s držiakmi do muriva</t>
  </si>
  <si>
    <t>354 9060A02</t>
  </si>
  <si>
    <t>Uholník ochranný OU 2 (2m)</t>
  </si>
  <si>
    <t>354 9060A10</t>
  </si>
  <si>
    <t>- držiak ochranného uholníka DO U vr.1, vrut (D8x100+80)mm</t>
  </si>
  <si>
    <t>21022-0022</t>
  </si>
  <si>
    <t>Vedenie uzemňovacie v zemi FeZn D 8-10mm, vrátane svoriek</t>
  </si>
  <si>
    <t>354 9000A01</t>
  </si>
  <si>
    <t>Drôt uzemňovací, zvodový FeZn D10</t>
  </si>
  <si>
    <t>21022-0361</t>
  </si>
  <si>
    <t>Tyč zemniaca ZT do 2m, zarazenie do zeme, pripojenie vedenia</t>
  </si>
  <si>
    <t>354 9050A03</t>
  </si>
  <si>
    <t>Tyč zemniaca ZT 2 kruhová D25 (2m)</t>
  </si>
  <si>
    <t>21022-0401</t>
  </si>
  <si>
    <t>Štítok na označenie zvodu</t>
  </si>
  <si>
    <t>354 9071A01</t>
  </si>
  <si>
    <t>Štítok označovací na bleskozvod</t>
  </si>
  <si>
    <t>27</t>
  </si>
  <si>
    <t>46020-0003</t>
  </si>
  <si>
    <t>Káblové ryhy šírky 20, hĺbky 50, zemina tr 3</t>
  </si>
  <si>
    <t>28</t>
  </si>
  <si>
    <t>46056-0003</t>
  </si>
  <si>
    <t>Zásyp ryhy šírky 20, hĺbky 50, zemina tr 3</t>
  </si>
  <si>
    <t>29</t>
  </si>
  <si>
    <t>46003-0081</t>
  </si>
  <si>
    <t>Rezanie drážky v asfalte, betóne</t>
  </si>
  <si>
    <t>30</t>
  </si>
  <si>
    <t>46008-0101</t>
  </si>
  <si>
    <t>Betónový základ - rozbúranie</t>
  </si>
  <si>
    <t>31</t>
  </si>
  <si>
    <t>46008-0001</t>
  </si>
  <si>
    <t>Betónový základ z prostého betónu do zeminy</t>
  </si>
  <si>
    <t>46065-0013</t>
  </si>
  <si>
    <t>Podkladová vrstva cesty, štrk, vrstva 10cm</t>
  </si>
  <si>
    <t>33</t>
  </si>
  <si>
    <t>21329-1000</t>
  </si>
  <si>
    <t>Spracovanie východiskovej revízie a vypracovanie správy</t>
  </si>
  <si>
    <t>hod</t>
  </si>
  <si>
    <t>34</t>
  </si>
  <si>
    <t>22178-0051</t>
  </si>
  <si>
    <t>Prirážka pre podružný materiál</t>
  </si>
  <si>
    <t>35</t>
  </si>
  <si>
    <t>22178-0052</t>
  </si>
  <si>
    <t>Prirážka zo stratného materiálu</t>
  </si>
  <si>
    <t>36</t>
  </si>
  <si>
    <t>22178-0053</t>
  </si>
  <si>
    <t>Doprava</t>
  </si>
  <si>
    <t>37</t>
  </si>
  <si>
    <t>22178-0054</t>
  </si>
  <si>
    <t>Presun</t>
  </si>
  <si>
    <t>38</t>
  </si>
  <si>
    <t>22178-0055</t>
  </si>
  <si>
    <t>Pridružené výkony</t>
  </si>
  <si>
    <t>01.6 - Vykurovanie</t>
  </si>
  <si>
    <t xml:space="preserve">    735 - Ústredné kúrenie, vykurov. telesá</t>
  </si>
  <si>
    <t>484540004900</t>
  </si>
  <si>
    <t>Svetlý plynový infražiarič, 6,5 kW, spotreba zem. plynu 0,7 m3/hod</t>
  </si>
  <si>
    <t>4845400049001</t>
  </si>
  <si>
    <t>Analógová regulácia s guľovým snímačom teploty</t>
  </si>
  <si>
    <t>4845400049002</t>
  </si>
  <si>
    <t>Spustenie spotrebičov, zaškolenie obsluhy, vydanie VRS</t>
  </si>
  <si>
    <t>4845400049003</t>
  </si>
  <si>
    <t>725610810</t>
  </si>
  <si>
    <t>Demontáž plynoveho sporáka, variča,infražiariča,chladničky,  -0,06700t</t>
  </si>
  <si>
    <t>súb.</t>
  </si>
  <si>
    <t>1) Súhrnný list stavby</t>
  </si>
  <si>
    <t>2) Rekapitulácia objektov</t>
  </si>
  <si>
    <t>/</t>
  </si>
  <si>
    <t>1) Krycí list rozpočtu</t>
  </si>
  <si>
    <t>2) Rekapitulácia rozpočtu</t>
  </si>
  <si>
    <t>3) Rozpočet</t>
  </si>
  <si>
    <t>Rekapitulácia stavby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</si>
</sst>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0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0"/>
      <color indexed="56"/>
      <name val="Trebuchet MS"/>
      <family val="0"/>
    </font>
    <font>
      <sz val="12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i/>
      <sz val="8"/>
      <color indexed="12"/>
      <name val="Trebuchet MS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8"/>
      <color indexed="30"/>
      <name val="Trebuchet MS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8"/>
      <color indexed="30"/>
      <name val="Wingdings 2"/>
      <family val="1"/>
    </font>
    <font>
      <u val="single"/>
      <sz val="10"/>
      <color indexed="30"/>
      <name val="Trebuchet MS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Trebuchet MS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0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24" borderId="8" applyNumberFormat="0" applyAlignment="0" applyProtection="0"/>
    <xf numFmtId="0" fontId="63" fillId="25" borderId="8" applyNumberFormat="0" applyAlignment="0" applyProtection="0"/>
    <xf numFmtId="0" fontId="64" fillId="25" borderId="9" applyNumberFormat="0" applyAlignment="0" applyProtection="0"/>
    <xf numFmtId="0" fontId="65" fillId="0" borderId="0" applyNumberFormat="0" applyFill="0" applyBorder="0" applyAlignment="0" applyProtection="0"/>
    <xf numFmtId="0" fontId="66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</cellStyleXfs>
  <cellXfs count="22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4" xfId="0" applyBorder="1" applyAlignment="1" applyProtection="1">
      <alignment horizontal="left" vertical="top"/>
      <protection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10" fillId="0" borderId="0" xfId="0" applyFont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2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165" fontId="13" fillId="0" borderId="0" xfId="0" applyNumberFormat="1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0" fontId="14" fillId="0" borderId="19" xfId="0" applyFont="1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top"/>
      <protection/>
    </xf>
    <xf numFmtId="0" fontId="0" fillId="0" borderId="23" xfId="0" applyBorder="1" applyAlignment="1" applyProtection="1">
      <alignment horizontal="left" vertical="top"/>
      <protection/>
    </xf>
    <xf numFmtId="0" fontId="15" fillId="0" borderId="24" xfId="0" applyFont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 horizontal="left" vertical="center"/>
      <protection/>
    </xf>
    <xf numFmtId="0" fontId="15" fillId="0" borderId="25" xfId="0" applyFont="1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4" xfId="0" applyFont="1" applyBorder="1" applyAlignment="1" applyProtection="1">
      <alignment horizontal="left" vertical="center"/>
      <protection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4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3" xfId="0" applyBorder="1" applyAlignment="1" applyProtection="1">
      <alignment horizontal="left" vertical="center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19" xfId="0" applyBorder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164" fontId="17" fillId="0" borderId="22" xfId="0" applyNumberFormat="1" applyFont="1" applyBorder="1" applyAlignment="1" applyProtection="1">
      <alignment horizontal="right" vertical="center"/>
      <protection/>
    </xf>
    <xf numFmtId="164" fontId="17" fillId="0" borderId="0" xfId="0" applyNumberFormat="1" applyFont="1" applyAlignment="1" applyProtection="1">
      <alignment horizontal="right" vertical="center"/>
      <protection/>
    </xf>
    <xf numFmtId="167" fontId="17" fillId="0" borderId="0" xfId="0" applyNumberFormat="1" applyFont="1" applyAlignment="1" applyProtection="1">
      <alignment horizontal="right" vertical="center"/>
      <protection/>
    </xf>
    <xf numFmtId="164" fontId="17" fillId="0" borderId="23" xfId="0" applyNumberFormat="1" applyFont="1" applyBorder="1" applyAlignment="1" applyProtection="1">
      <alignment horizontal="right" vertical="center"/>
      <protection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left" vertical="center"/>
      <protection/>
    </xf>
    <xf numFmtId="164" fontId="23" fillId="0" borderId="22" xfId="0" applyNumberFormat="1" applyFont="1" applyBorder="1" applyAlignment="1" applyProtection="1">
      <alignment horizontal="right" vertical="center"/>
      <protection/>
    </xf>
    <xf numFmtId="164" fontId="23" fillId="0" borderId="0" xfId="0" applyNumberFormat="1" applyFont="1" applyAlignment="1" applyProtection="1">
      <alignment horizontal="right" vertical="center"/>
      <protection/>
    </xf>
    <xf numFmtId="167" fontId="23" fillId="0" borderId="0" xfId="0" applyNumberFormat="1" applyFont="1" applyAlignment="1" applyProtection="1">
      <alignment horizontal="right" vertical="center"/>
      <protection/>
    </xf>
    <xf numFmtId="164" fontId="23" fillId="0" borderId="23" xfId="0" applyNumberFormat="1" applyFont="1" applyBorder="1" applyAlignment="1" applyProtection="1">
      <alignment horizontal="right" vertical="center"/>
      <protection/>
    </xf>
    <xf numFmtId="0" fontId="11" fillId="0" borderId="0" xfId="0" applyFont="1" applyAlignment="1">
      <alignment horizontal="left" vertical="center"/>
    </xf>
    <xf numFmtId="0" fontId="11" fillId="0" borderId="13" xfId="0" applyFont="1" applyBorder="1" applyAlignment="1" applyProtection="1">
      <alignment horizontal="left"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164" fontId="15" fillId="0" borderId="22" xfId="0" applyNumberFormat="1" applyFont="1" applyBorder="1" applyAlignment="1" applyProtection="1">
      <alignment horizontal="right" vertical="center"/>
      <protection/>
    </xf>
    <xf numFmtId="164" fontId="15" fillId="0" borderId="0" xfId="0" applyNumberFormat="1" applyFont="1" applyAlignment="1" applyProtection="1">
      <alignment horizontal="right" vertical="center"/>
      <protection/>
    </xf>
    <xf numFmtId="167" fontId="15" fillId="0" borderId="0" xfId="0" applyNumberFormat="1" applyFont="1" applyAlignment="1" applyProtection="1">
      <alignment horizontal="right" vertical="center"/>
      <protection/>
    </xf>
    <xf numFmtId="164" fontId="15" fillId="0" borderId="23" xfId="0" applyNumberFormat="1" applyFont="1" applyBorder="1" applyAlignment="1" applyProtection="1">
      <alignment horizontal="right" vertical="center"/>
      <protection/>
    </xf>
    <xf numFmtId="164" fontId="15" fillId="0" borderId="24" xfId="0" applyNumberFormat="1" applyFont="1" applyBorder="1" applyAlignment="1" applyProtection="1">
      <alignment horizontal="right" vertical="center"/>
      <protection/>
    </xf>
    <xf numFmtId="164" fontId="15" fillId="0" borderId="25" xfId="0" applyNumberFormat="1" applyFont="1" applyBorder="1" applyAlignment="1" applyProtection="1">
      <alignment horizontal="right" vertical="center"/>
      <protection/>
    </xf>
    <xf numFmtId="167" fontId="15" fillId="0" borderId="25" xfId="0" applyNumberFormat="1" applyFont="1" applyBorder="1" applyAlignment="1" applyProtection="1">
      <alignment horizontal="right" vertical="center"/>
      <protection/>
    </xf>
    <xf numFmtId="164" fontId="15" fillId="0" borderId="26" xfId="0" applyNumberFormat="1" applyFont="1" applyBorder="1" applyAlignment="1" applyProtection="1">
      <alignment horizontal="right" vertical="center"/>
      <protection/>
    </xf>
    <xf numFmtId="165" fontId="15" fillId="34" borderId="19" xfId="0" applyNumberFormat="1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/>
    </xf>
    <xf numFmtId="164" fontId="15" fillId="0" borderId="21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165" fontId="15" fillId="34" borderId="22" xfId="0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165" fontId="15" fillId="34" borderId="24" xfId="0" applyNumberFormat="1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0" fontId="18" fillId="35" borderId="0" xfId="0" applyFont="1" applyFill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5" fillId="0" borderId="13" xfId="0" applyFont="1" applyBorder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14" xfId="0" applyFont="1" applyBorder="1" applyAlignment="1" applyProtection="1">
      <alignment horizontal="left" vertical="center"/>
      <protection/>
    </xf>
    <xf numFmtId="0" fontId="24" fillId="0" borderId="13" xfId="0" applyFont="1" applyBorder="1" applyAlignment="1" applyProtection="1">
      <alignment horizontal="left" vertical="center"/>
      <protection/>
    </xf>
    <xf numFmtId="0" fontId="24" fillId="0" borderId="14" xfId="0" applyFont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left" vertical="center"/>
      <protection/>
    </xf>
    <xf numFmtId="0" fontId="15" fillId="0" borderId="34" xfId="0" applyFont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left" vertical="center"/>
      <protection/>
    </xf>
    <xf numFmtId="0" fontId="15" fillId="0" borderId="35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5" borderId="30" xfId="0" applyFont="1" applyFill="1" applyBorder="1" applyAlignment="1" applyProtection="1">
      <alignment horizontal="center" vertical="center" wrapText="1"/>
      <protection/>
    </xf>
    <xf numFmtId="0" fontId="7" fillId="35" borderId="31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167" fontId="26" fillId="0" borderId="20" xfId="0" applyNumberFormat="1" applyFont="1" applyBorder="1" applyAlignment="1" applyProtection="1">
      <alignment horizontal="right"/>
      <protection/>
    </xf>
    <xf numFmtId="167" fontId="26" fillId="0" borderId="21" xfId="0" applyNumberFormat="1" applyFont="1" applyBorder="1" applyAlignment="1" applyProtection="1">
      <alignment horizontal="right"/>
      <protection/>
    </xf>
    <xf numFmtId="164" fontId="2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8" fillId="0" borderId="13" xfId="0" applyFont="1" applyBorder="1" applyAlignment="1" applyProtection="1">
      <alignment horizontal="left"/>
      <protection/>
    </xf>
    <xf numFmtId="0" fontId="28" fillId="0" borderId="0" xfId="0" applyFont="1" applyAlignment="1" applyProtection="1">
      <alignment horizontal="left"/>
      <protection/>
    </xf>
    <xf numFmtId="0" fontId="25" fillId="0" borderId="0" xfId="0" applyFont="1" applyAlignment="1" applyProtection="1">
      <alignment horizontal="left"/>
      <protection/>
    </xf>
    <xf numFmtId="0" fontId="28" fillId="0" borderId="14" xfId="0" applyFont="1" applyBorder="1" applyAlignment="1" applyProtection="1">
      <alignment horizontal="left"/>
      <protection/>
    </xf>
    <xf numFmtId="0" fontId="28" fillId="0" borderId="22" xfId="0" applyFont="1" applyBorder="1" applyAlignment="1" applyProtection="1">
      <alignment horizontal="left"/>
      <protection/>
    </xf>
    <xf numFmtId="167" fontId="28" fillId="0" borderId="0" xfId="0" applyNumberFormat="1" applyFont="1" applyAlignment="1" applyProtection="1">
      <alignment horizontal="right"/>
      <protection/>
    </xf>
    <xf numFmtId="167" fontId="28" fillId="0" borderId="23" xfId="0" applyNumberFormat="1" applyFont="1" applyBorder="1" applyAlignment="1" applyProtection="1">
      <alignment horizontal="right"/>
      <protection/>
    </xf>
    <xf numFmtId="0" fontId="28" fillId="0" borderId="0" xfId="0" applyFont="1" applyAlignment="1">
      <alignment horizontal="left"/>
    </xf>
    <xf numFmtId="164" fontId="28" fillId="0" borderId="0" xfId="0" applyNumberFormat="1" applyFont="1" applyAlignment="1">
      <alignment horizontal="right" vertical="center"/>
    </xf>
    <xf numFmtId="0" fontId="24" fillId="0" borderId="0" xfId="0" applyFont="1" applyAlignment="1" applyProtection="1">
      <alignment horizontal="left"/>
      <protection/>
    </xf>
    <xf numFmtId="0" fontId="0" fillId="0" borderId="33" xfId="0" applyFont="1" applyBorder="1" applyAlignment="1" applyProtection="1">
      <alignment horizontal="center" vertical="center"/>
      <protection/>
    </xf>
    <xf numFmtId="49" fontId="0" fillId="0" borderId="33" xfId="0" applyNumberFormat="1" applyFont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168" fontId="0" fillId="0" borderId="33" xfId="0" applyNumberFormat="1" applyFont="1" applyBorder="1" applyAlignment="1" applyProtection="1">
      <alignment horizontal="right" vertical="center"/>
      <protection/>
    </xf>
    <xf numFmtId="0" fontId="13" fillId="34" borderId="33" xfId="0" applyFont="1" applyFill="1" applyBorder="1" applyAlignment="1">
      <alignment horizontal="left" vertical="center"/>
    </xf>
    <xf numFmtId="167" fontId="13" fillId="0" borderId="0" xfId="0" applyNumberFormat="1" applyFont="1" applyAlignment="1" applyProtection="1">
      <alignment horizontal="right" vertical="center"/>
      <protection/>
    </xf>
    <xf numFmtId="167" fontId="13" fillId="0" borderId="23" xfId="0" applyNumberFormat="1" applyFont="1" applyBorder="1" applyAlignment="1" applyProtection="1">
      <alignment horizontal="right" vertical="center"/>
      <protection/>
    </xf>
    <xf numFmtId="168" fontId="0" fillId="34" borderId="33" xfId="0" applyNumberFormat="1" applyFont="1" applyFill="1" applyBorder="1" applyAlignment="1">
      <alignment horizontal="right" vertical="center"/>
    </xf>
    <xf numFmtId="0" fontId="29" fillId="0" borderId="33" xfId="0" applyFont="1" applyBorder="1" applyAlignment="1" applyProtection="1">
      <alignment horizontal="center" vertical="center"/>
      <protection/>
    </xf>
    <xf numFmtId="49" fontId="29" fillId="0" borderId="33" xfId="0" applyNumberFormat="1" applyFont="1" applyBorder="1" applyAlignment="1" applyProtection="1">
      <alignment horizontal="left" vertical="center" wrapText="1"/>
      <protection/>
    </xf>
    <xf numFmtId="0" fontId="29" fillId="0" borderId="33" xfId="0" applyFont="1" applyBorder="1" applyAlignment="1" applyProtection="1">
      <alignment horizontal="center" vertical="center" wrapText="1"/>
      <protection/>
    </xf>
    <xf numFmtId="168" fontId="29" fillId="0" borderId="33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68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11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69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164" fontId="18" fillId="35" borderId="0" xfId="0" applyNumberFormat="1" applyFont="1" applyFill="1" applyAlignment="1" applyProtection="1">
      <alignment horizontal="righ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3" fillId="35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24" fillId="34" borderId="0" xfId="0" applyFont="1" applyFill="1" applyAlignment="1">
      <alignment horizontal="left" vertical="center"/>
    </xf>
    <xf numFmtId="0" fontId="0" fillId="0" borderId="0" xfId="0" applyAlignment="1" applyProtection="1">
      <alignment horizontal="left" vertical="center"/>
      <protection/>
    </xf>
    <xf numFmtId="164" fontId="24" fillId="34" borderId="0" xfId="0" applyNumberFormat="1" applyFont="1" applyFill="1" applyAlignment="1">
      <alignment horizontal="right" vertical="center"/>
    </xf>
    <xf numFmtId="164" fontId="24" fillId="0" borderId="0" xfId="0" applyNumberFormat="1" applyFont="1" applyAlignment="1" applyProtection="1">
      <alignment horizontal="right" vertical="center"/>
      <protection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0" fillId="35" borderId="36" xfId="0" applyFill="1" applyBorder="1" applyAlignment="1" applyProtection="1">
      <alignment horizontal="left" vertical="center"/>
      <protection/>
    </xf>
    <xf numFmtId="164" fontId="22" fillId="0" borderId="0" xfId="0" applyNumberFormat="1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1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2" xfId="0" applyBorder="1" applyAlignment="1" applyProtection="1">
      <alignment horizontal="left" vertical="center"/>
      <protection/>
    </xf>
    <xf numFmtId="165" fontId="13" fillId="0" borderId="0" xfId="0" applyNumberFormat="1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3" fillId="0" borderId="0" xfId="0" applyFont="1" applyAlignment="1">
      <alignment horizontal="center" vertical="center"/>
    </xf>
    <xf numFmtId="0" fontId="0" fillId="0" borderId="0" xfId="0" applyAlignment="1" applyProtection="1">
      <alignment horizontal="left" vertical="top"/>
      <protection/>
    </xf>
    <xf numFmtId="0" fontId="8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9" fillId="0" borderId="0" xfId="0" applyFont="1" applyAlignment="1" applyProtection="1">
      <alignment horizontal="left" vertical="top" wrapText="1"/>
      <protection/>
    </xf>
    <xf numFmtId="49" fontId="7" fillId="34" borderId="0" xfId="0" applyNumberFormat="1" applyFont="1" applyFill="1" applyAlignment="1">
      <alignment horizontal="left" vertical="top"/>
    </xf>
    <xf numFmtId="164" fontId="11" fillId="0" borderId="0" xfId="0" applyNumberFormat="1" applyFont="1" applyAlignment="1" applyProtection="1">
      <alignment horizontal="right" vertical="center"/>
      <protection/>
    </xf>
    <xf numFmtId="164" fontId="12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164" fontId="25" fillId="0" borderId="0" xfId="0" applyNumberFormat="1" applyFont="1" applyAlignment="1" applyProtection="1">
      <alignment horizontal="right"/>
      <protection/>
    </xf>
    <xf numFmtId="0" fontId="69" fillId="33" borderId="0" xfId="36" applyFont="1" applyFill="1" applyAlignment="1" applyProtection="1">
      <alignment horizontal="center" vertical="center"/>
      <protection/>
    </xf>
    <xf numFmtId="164" fontId="24" fillId="0" borderId="0" xfId="0" applyNumberFormat="1" applyFont="1" applyAlignment="1" applyProtection="1">
      <alignment horizontal="right"/>
      <protection/>
    </xf>
    <xf numFmtId="0" fontId="28" fillId="0" borderId="0" xfId="0" applyFont="1" applyAlignment="1" applyProtection="1">
      <alignment horizontal="left"/>
      <protection/>
    </xf>
    <xf numFmtId="0" fontId="0" fillId="0" borderId="33" xfId="0" applyFont="1" applyBorder="1" applyAlignment="1" applyProtection="1">
      <alignment horizontal="left" vertical="center" wrapText="1"/>
      <protection/>
    </xf>
    <xf numFmtId="0" fontId="0" fillId="0" borderId="33" xfId="0" applyBorder="1" applyAlignment="1" applyProtection="1">
      <alignment horizontal="left" vertical="center"/>
      <protection/>
    </xf>
    <xf numFmtId="164" fontId="0" fillId="34" borderId="33" xfId="0" applyNumberFormat="1" applyFont="1" applyFill="1" applyBorder="1" applyAlignment="1">
      <alignment horizontal="right" vertical="center"/>
    </xf>
    <xf numFmtId="164" fontId="0" fillId="0" borderId="33" xfId="0" applyNumberFormat="1" applyFont="1" applyBorder="1" applyAlignment="1" applyProtection="1">
      <alignment horizontal="right" vertical="center"/>
      <protection/>
    </xf>
    <xf numFmtId="0" fontId="29" fillId="0" borderId="33" xfId="0" applyFont="1" applyBorder="1" applyAlignment="1" applyProtection="1">
      <alignment horizontal="left" vertical="center" wrapText="1"/>
      <protection/>
    </xf>
    <xf numFmtId="0" fontId="29" fillId="0" borderId="33" xfId="0" applyFont="1" applyBorder="1" applyAlignment="1" applyProtection="1">
      <alignment horizontal="left" vertical="center"/>
      <protection/>
    </xf>
    <xf numFmtId="164" fontId="29" fillId="34" borderId="33" xfId="0" applyNumberFormat="1" applyFont="1" applyFill="1" applyBorder="1" applyAlignment="1">
      <alignment horizontal="right" vertical="center"/>
    </xf>
    <xf numFmtId="164" fontId="29" fillId="0" borderId="33" xfId="0" applyNumberFormat="1" applyFont="1" applyBorder="1" applyAlignment="1" applyProtection="1">
      <alignment horizontal="right" vertical="center"/>
      <protection/>
    </xf>
    <xf numFmtId="0" fontId="7" fillId="35" borderId="31" xfId="0" applyFont="1" applyFill="1" applyBorder="1" applyAlignment="1" applyProtection="1">
      <alignment horizontal="center" vertical="center" wrapText="1"/>
      <protection/>
    </xf>
    <xf numFmtId="0" fontId="0" fillId="35" borderId="31" xfId="0" applyFill="1" applyBorder="1" applyAlignment="1" applyProtection="1">
      <alignment horizontal="center" vertical="center" wrapText="1"/>
      <protection/>
    </xf>
    <xf numFmtId="0" fontId="0" fillId="35" borderId="32" xfId="0" applyFill="1" applyBorder="1" applyAlignment="1" applyProtection="1">
      <alignment horizontal="center" vertical="center" wrapText="1"/>
      <protection/>
    </xf>
    <xf numFmtId="164" fontId="18" fillId="0" borderId="0" xfId="0" applyNumberFormat="1" applyFont="1" applyAlignment="1" applyProtection="1">
      <alignment horizontal="right"/>
      <protection/>
    </xf>
    <xf numFmtId="0" fontId="6" fillId="0" borderId="0" xfId="0" applyFont="1" applyAlignment="1" applyProtection="1">
      <alignment horizontal="left" vertical="center" wrapText="1"/>
      <protection/>
    </xf>
    <xf numFmtId="166" fontId="7" fillId="0" borderId="0" xfId="0" applyNumberFormat="1" applyFont="1" applyAlignment="1" applyProtection="1">
      <alignment horizontal="left" vertical="top"/>
      <protection/>
    </xf>
    <xf numFmtId="164" fontId="25" fillId="0" borderId="0" xfId="0" applyNumberFormat="1" applyFont="1" applyAlignment="1" applyProtection="1">
      <alignment horizontal="righ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7" fillId="35" borderId="0" xfId="0" applyFont="1" applyFill="1" applyAlignment="1" applyProtection="1">
      <alignment horizontal="center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4" fontId="12" fillId="0" borderId="0" xfId="0" applyNumberFormat="1" applyFont="1" applyAlignment="1" applyProtection="1">
      <alignment horizontal="right" vertical="center"/>
      <protection/>
    </xf>
    <xf numFmtId="0" fontId="7" fillId="34" borderId="0" xfId="0" applyFont="1" applyFill="1" applyAlignment="1">
      <alignment horizontal="left" vertical="center"/>
    </xf>
    <xf numFmtId="166" fontId="7" fillId="34" borderId="0" xfId="0" applyNumberFormat="1" applyFont="1" applyFill="1" applyAlignment="1">
      <alignment horizontal="left" vertical="top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Poznámka" xfId="47"/>
    <cellStyle name="Prepojená bunka" xfId="48"/>
    <cellStyle name="Spolu" xfId="49"/>
    <cellStyle name="Text upozornenia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CENKROSplusData\System\Temp\rad0FD7B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CENKROSplusData\System\Temp\radA7236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CENKROSplusData\System\Temp\rad84A0B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CENKROSplusData\System\Temp\radED344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CENKROSplusData\System\Temp\rad7D268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CENKROSplusData\System\Temp\rad1DC7A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CENKROSplusData\System\Temp\radF8041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1</xdr:row>
      <xdr:rowOff>0</xdr:rowOff>
    </xdr:to>
    <xdr:pic>
      <xdr:nvPicPr>
        <xdr:cNvPr id="1" name="Obrázok 2" descr="C:\CENKROSplusData\System\Temp\rad0FD7B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3905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1</xdr:row>
      <xdr:rowOff>0</xdr:rowOff>
    </xdr:to>
    <xdr:pic>
      <xdr:nvPicPr>
        <xdr:cNvPr id="1" name="Obrázok 2" descr="C:\CENKROSplusData\System\Temp\radA7236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3905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1</xdr:row>
      <xdr:rowOff>0</xdr:rowOff>
    </xdr:to>
    <xdr:pic>
      <xdr:nvPicPr>
        <xdr:cNvPr id="1" name="Obrázok 2" descr="C:\CENKROSplusData\System\Temp\rad84A0B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3905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1</xdr:row>
      <xdr:rowOff>0</xdr:rowOff>
    </xdr:to>
    <xdr:pic>
      <xdr:nvPicPr>
        <xdr:cNvPr id="1" name="Obrázok 2" descr="C:\CENKROSplusData\System\Temp\radED344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3905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1</xdr:row>
      <xdr:rowOff>0</xdr:rowOff>
    </xdr:to>
    <xdr:pic>
      <xdr:nvPicPr>
        <xdr:cNvPr id="1" name="Obrázok 2" descr="C:\CENKROSplusData\System\Temp\rad7D268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3905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1</xdr:row>
      <xdr:rowOff>0</xdr:rowOff>
    </xdr:to>
    <xdr:pic>
      <xdr:nvPicPr>
        <xdr:cNvPr id="1" name="Obrázok 2" descr="C:\CENKROSplusData\System\Temp\rad1DC7A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3905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1</xdr:row>
      <xdr:rowOff>0</xdr:rowOff>
    </xdr:to>
    <xdr:pic>
      <xdr:nvPicPr>
        <xdr:cNvPr id="1" name="Obrázok 2" descr="C:\CENKROSplusData\System\Temp\radF8041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3905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2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C4" sqref="C4:AP4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156" t="s">
        <v>0</v>
      </c>
      <c r="B1" s="157"/>
      <c r="C1" s="157"/>
      <c r="D1" s="158" t="s">
        <v>1</v>
      </c>
      <c r="E1" s="157"/>
      <c r="F1" s="157"/>
      <c r="G1" s="157"/>
      <c r="H1" s="157"/>
      <c r="I1" s="157"/>
      <c r="J1" s="157"/>
      <c r="K1" s="159" t="s">
        <v>446</v>
      </c>
      <c r="L1" s="159"/>
      <c r="M1" s="159"/>
      <c r="N1" s="159"/>
      <c r="O1" s="159"/>
      <c r="P1" s="159"/>
      <c r="Q1" s="159"/>
      <c r="R1" s="159"/>
      <c r="S1" s="159"/>
      <c r="T1" s="157"/>
      <c r="U1" s="157"/>
      <c r="V1" s="157"/>
      <c r="W1" s="159" t="s">
        <v>447</v>
      </c>
      <c r="X1" s="159"/>
      <c r="Y1" s="159"/>
      <c r="Z1" s="159"/>
      <c r="AA1" s="159"/>
      <c r="AB1" s="159"/>
      <c r="AC1" s="159"/>
      <c r="AD1" s="159"/>
      <c r="AE1" s="159"/>
      <c r="AF1" s="159"/>
      <c r="AG1" s="157"/>
      <c r="AH1" s="157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95" t="s">
        <v>4</v>
      </c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R2" s="163" t="s">
        <v>5</v>
      </c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7</v>
      </c>
    </row>
    <row r="4" spans="2:71" s="2" customFormat="1" ht="37.5" customHeight="1">
      <c r="B4" s="10"/>
      <c r="C4" s="183" t="s">
        <v>8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2"/>
      <c r="AS4" s="13" t="s">
        <v>9</v>
      </c>
      <c r="BE4" s="14" t="s">
        <v>10</v>
      </c>
      <c r="BS4" s="6" t="s">
        <v>11</v>
      </c>
    </row>
    <row r="5" spans="2:71" s="2" customFormat="1" ht="15" customHeight="1">
      <c r="B5" s="10"/>
      <c r="C5" s="11"/>
      <c r="D5" s="15" t="s">
        <v>12</v>
      </c>
      <c r="E5" s="11"/>
      <c r="F5" s="11"/>
      <c r="G5" s="11"/>
      <c r="H5" s="11"/>
      <c r="I5" s="11"/>
      <c r="J5" s="11"/>
      <c r="K5" s="186" t="s">
        <v>13</v>
      </c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1"/>
      <c r="AQ5" s="12"/>
      <c r="BE5" s="197" t="s">
        <v>14</v>
      </c>
      <c r="BS5" s="6" t="s">
        <v>6</v>
      </c>
    </row>
    <row r="6" spans="2:71" s="2" customFormat="1" ht="37.5" customHeight="1">
      <c r="B6" s="10"/>
      <c r="C6" s="11"/>
      <c r="D6" s="17" t="s">
        <v>15</v>
      </c>
      <c r="E6" s="11"/>
      <c r="F6" s="11"/>
      <c r="G6" s="11"/>
      <c r="H6" s="11"/>
      <c r="I6" s="11"/>
      <c r="J6" s="11"/>
      <c r="K6" s="199" t="s">
        <v>16</v>
      </c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1"/>
      <c r="AQ6" s="12"/>
      <c r="BE6" s="164"/>
      <c r="BS6" s="6" t="s">
        <v>6</v>
      </c>
    </row>
    <row r="7" spans="2:71" s="2" customFormat="1" ht="15" customHeight="1">
      <c r="B7" s="10"/>
      <c r="C7" s="11"/>
      <c r="D7" s="18" t="s">
        <v>17</v>
      </c>
      <c r="E7" s="11"/>
      <c r="F7" s="11"/>
      <c r="G7" s="11"/>
      <c r="H7" s="11"/>
      <c r="I7" s="11"/>
      <c r="J7" s="11"/>
      <c r="K7" s="16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8" t="s">
        <v>18</v>
      </c>
      <c r="AL7" s="11"/>
      <c r="AM7" s="11"/>
      <c r="AN7" s="16"/>
      <c r="AO7" s="11"/>
      <c r="AP7" s="11"/>
      <c r="AQ7" s="12"/>
      <c r="BE7" s="164"/>
      <c r="BS7" s="6" t="s">
        <v>6</v>
      </c>
    </row>
    <row r="8" spans="2:71" s="2" customFormat="1" ht="15" customHeight="1">
      <c r="B8" s="10"/>
      <c r="C8" s="11"/>
      <c r="D8" s="18" t="s">
        <v>19</v>
      </c>
      <c r="E8" s="11"/>
      <c r="F8" s="11"/>
      <c r="G8" s="11"/>
      <c r="H8" s="11"/>
      <c r="I8" s="11"/>
      <c r="J8" s="11"/>
      <c r="K8" s="16" t="s">
        <v>20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8" t="s">
        <v>21</v>
      </c>
      <c r="AL8" s="11"/>
      <c r="AM8" s="11"/>
      <c r="AN8" s="19" t="s">
        <v>22</v>
      </c>
      <c r="AO8" s="11"/>
      <c r="AP8" s="11"/>
      <c r="AQ8" s="12"/>
      <c r="BE8" s="164"/>
      <c r="BS8" s="6" t="s">
        <v>6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2"/>
      <c r="BE9" s="164"/>
      <c r="BS9" s="6" t="s">
        <v>6</v>
      </c>
    </row>
    <row r="10" spans="2:71" s="2" customFormat="1" ht="15" customHeight="1">
      <c r="B10" s="10"/>
      <c r="C10" s="11"/>
      <c r="D10" s="18" t="s">
        <v>23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8" t="s">
        <v>24</v>
      </c>
      <c r="AL10" s="11"/>
      <c r="AM10" s="11"/>
      <c r="AN10" s="16"/>
      <c r="AO10" s="11"/>
      <c r="AP10" s="11"/>
      <c r="AQ10" s="12"/>
      <c r="BE10" s="164"/>
      <c r="BS10" s="6" t="s">
        <v>6</v>
      </c>
    </row>
    <row r="11" spans="2:71" s="2" customFormat="1" ht="19.5" customHeight="1">
      <c r="B11" s="10"/>
      <c r="C11" s="11"/>
      <c r="D11" s="11"/>
      <c r="E11" s="16" t="s">
        <v>25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8" t="s">
        <v>26</v>
      </c>
      <c r="AL11" s="11"/>
      <c r="AM11" s="11"/>
      <c r="AN11" s="16"/>
      <c r="AO11" s="11"/>
      <c r="AP11" s="11"/>
      <c r="AQ11" s="12"/>
      <c r="BE11" s="164"/>
      <c r="BS11" s="6" t="s">
        <v>6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2"/>
      <c r="BE12" s="164"/>
      <c r="BS12" s="6" t="s">
        <v>6</v>
      </c>
    </row>
    <row r="13" spans="2:71" s="2" customFormat="1" ht="15" customHeight="1">
      <c r="B13" s="10"/>
      <c r="C13" s="11"/>
      <c r="D13" s="18" t="s">
        <v>27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8" t="s">
        <v>24</v>
      </c>
      <c r="AL13" s="11"/>
      <c r="AM13" s="11"/>
      <c r="AN13" s="20" t="s">
        <v>28</v>
      </c>
      <c r="AO13" s="11"/>
      <c r="AP13" s="11"/>
      <c r="AQ13" s="12"/>
      <c r="BE13" s="164"/>
      <c r="BS13" s="6" t="s">
        <v>6</v>
      </c>
    </row>
    <row r="14" spans="2:71" s="2" customFormat="1" ht="15.75" customHeight="1">
      <c r="B14" s="10"/>
      <c r="C14" s="11"/>
      <c r="D14" s="11"/>
      <c r="E14" s="200" t="s">
        <v>28</v>
      </c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8" t="s">
        <v>26</v>
      </c>
      <c r="AL14" s="11"/>
      <c r="AM14" s="11"/>
      <c r="AN14" s="20" t="s">
        <v>28</v>
      </c>
      <c r="AO14" s="11"/>
      <c r="AP14" s="11"/>
      <c r="AQ14" s="12"/>
      <c r="BE14" s="164"/>
      <c r="BS14" s="6" t="s">
        <v>6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2"/>
      <c r="BE15" s="164"/>
      <c r="BS15" s="6" t="s">
        <v>3</v>
      </c>
    </row>
    <row r="16" spans="2:71" s="2" customFormat="1" ht="15" customHeight="1">
      <c r="B16" s="10"/>
      <c r="C16" s="11"/>
      <c r="D16" s="18" t="s">
        <v>29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8" t="s">
        <v>24</v>
      </c>
      <c r="AL16" s="11"/>
      <c r="AM16" s="11"/>
      <c r="AN16" s="16"/>
      <c r="AO16" s="11"/>
      <c r="AP16" s="11"/>
      <c r="AQ16" s="12"/>
      <c r="BE16" s="164"/>
      <c r="BS16" s="6" t="s">
        <v>3</v>
      </c>
    </row>
    <row r="17" spans="2:71" s="2" customFormat="1" ht="19.5" customHeight="1">
      <c r="B17" s="10"/>
      <c r="C17" s="11"/>
      <c r="D17" s="11"/>
      <c r="E17" s="16" t="s">
        <v>30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8" t="s">
        <v>26</v>
      </c>
      <c r="AL17" s="11"/>
      <c r="AM17" s="11"/>
      <c r="AN17" s="16"/>
      <c r="AO17" s="11"/>
      <c r="AP17" s="11"/>
      <c r="AQ17" s="12"/>
      <c r="BE17" s="164"/>
      <c r="BS17" s="6" t="s">
        <v>3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2"/>
      <c r="BE18" s="164"/>
      <c r="BS18" s="6" t="s">
        <v>6</v>
      </c>
    </row>
    <row r="19" spans="2:71" s="2" customFormat="1" ht="15" customHeight="1">
      <c r="B19" s="10"/>
      <c r="C19" s="11"/>
      <c r="D19" s="18" t="s">
        <v>31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8" t="s">
        <v>24</v>
      </c>
      <c r="AL19" s="11"/>
      <c r="AM19" s="11"/>
      <c r="AN19" s="16"/>
      <c r="AO19" s="11"/>
      <c r="AP19" s="11"/>
      <c r="AQ19" s="12"/>
      <c r="BE19" s="164"/>
      <c r="BS19" s="6" t="s">
        <v>6</v>
      </c>
    </row>
    <row r="20" spans="2:57" s="2" customFormat="1" ht="19.5" customHeight="1">
      <c r="B20" s="10"/>
      <c r="C20" s="11"/>
      <c r="D20" s="11"/>
      <c r="E20" s="16" t="s">
        <v>32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8" t="s">
        <v>26</v>
      </c>
      <c r="AL20" s="11"/>
      <c r="AM20" s="11"/>
      <c r="AN20" s="16"/>
      <c r="AO20" s="11"/>
      <c r="AP20" s="11"/>
      <c r="AQ20" s="12"/>
      <c r="BE20" s="164"/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2"/>
      <c r="BE21" s="164"/>
    </row>
    <row r="22" spans="2:57" s="2" customFormat="1" ht="7.5" customHeight="1">
      <c r="B22" s="10"/>
      <c r="C22" s="1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11"/>
      <c r="AQ22" s="12"/>
      <c r="BE22" s="164"/>
    </row>
    <row r="23" spans="2:57" s="2" customFormat="1" ht="15" customHeight="1">
      <c r="B23" s="10"/>
      <c r="C23" s="11"/>
      <c r="D23" s="22" t="s">
        <v>33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201">
        <f>ROUND($AG$87,2)</f>
        <v>0</v>
      </c>
      <c r="AL23" s="196"/>
      <c r="AM23" s="196"/>
      <c r="AN23" s="196"/>
      <c r="AO23" s="196"/>
      <c r="AP23" s="11"/>
      <c r="AQ23" s="12"/>
      <c r="BE23" s="164"/>
    </row>
    <row r="24" spans="2:57" s="2" customFormat="1" ht="15" customHeight="1">
      <c r="B24" s="10"/>
      <c r="C24" s="11"/>
      <c r="D24" s="22" t="s">
        <v>34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201">
        <f>ROUND($AG$96,2)</f>
        <v>0</v>
      </c>
      <c r="AL24" s="196"/>
      <c r="AM24" s="196"/>
      <c r="AN24" s="196"/>
      <c r="AO24" s="196"/>
      <c r="AP24" s="11"/>
      <c r="AQ24" s="12"/>
      <c r="BE24" s="164"/>
    </row>
    <row r="25" spans="2:57" s="6" customFormat="1" ht="7.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5"/>
      <c r="BE25" s="190"/>
    </row>
    <row r="26" spans="2:57" s="6" customFormat="1" ht="27" customHeight="1">
      <c r="B26" s="23"/>
      <c r="C26" s="24"/>
      <c r="D26" s="26" t="s">
        <v>35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02">
        <f>ROUND($AK$23+$AK$24,2)</f>
        <v>0</v>
      </c>
      <c r="AL26" s="203"/>
      <c r="AM26" s="203"/>
      <c r="AN26" s="203"/>
      <c r="AO26" s="203"/>
      <c r="AP26" s="24"/>
      <c r="AQ26" s="25"/>
      <c r="BE26" s="190"/>
    </row>
    <row r="27" spans="2:57" s="6" customFormat="1" ht="7.5" customHeight="1"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5"/>
      <c r="BE27" s="190"/>
    </row>
    <row r="28" spans="2:57" s="6" customFormat="1" ht="15" customHeight="1">
      <c r="B28" s="28"/>
      <c r="C28" s="29"/>
      <c r="D28" s="29" t="s">
        <v>36</v>
      </c>
      <c r="E28" s="29"/>
      <c r="F28" s="29" t="s">
        <v>37</v>
      </c>
      <c r="G28" s="29"/>
      <c r="H28" s="29"/>
      <c r="I28" s="29"/>
      <c r="J28" s="29"/>
      <c r="K28" s="29"/>
      <c r="L28" s="192">
        <v>0.2</v>
      </c>
      <c r="M28" s="193"/>
      <c r="N28" s="193"/>
      <c r="O28" s="193"/>
      <c r="P28" s="29"/>
      <c r="Q28" s="29"/>
      <c r="R28" s="29"/>
      <c r="S28" s="29"/>
      <c r="T28" s="31" t="s">
        <v>38</v>
      </c>
      <c r="U28" s="29"/>
      <c r="V28" s="29"/>
      <c r="W28" s="194">
        <f>ROUND($AZ$87+SUM($CD$97:$CD$110),2)</f>
        <v>0</v>
      </c>
      <c r="X28" s="193"/>
      <c r="Y28" s="193"/>
      <c r="Z28" s="193"/>
      <c r="AA28" s="193"/>
      <c r="AB28" s="193"/>
      <c r="AC28" s="193"/>
      <c r="AD28" s="193"/>
      <c r="AE28" s="193"/>
      <c r="AF28" s="29"/>
      <c r="AG28" s="29"/>
      <c r="AH28" s="29"/>
      <c r="AI28" s="29"/>
      <c r="AJ28" s="29"/>
      <c r="AK28" s="194">
        <f>ROUND($AV$87+SUM($BY$97:$BY$110),2)</f>
        <v>0</v>
      </c>
      <c r="AL28" s="193"/>
      <c r="AM28" s="193"/>
      <c r="AN28" s="193"/>
      <c r="AO28" s="193"/>
      <c r="AP28" s="29"/>
      <c r="AQ28" s="32"/>
      <c r="BE28" s="198"/>
    </row>
    <row r="29" spans="2:57" s="6" customFormat="1" ht="15" customHeight="1">
      <c r="B29" s="28"/>
      <c r="C29" s="29"/>
      <c r="D29" s="29"/>
      <c r="E29" s="29"/>
      <c r="F29" s="29" t="s">
        <v>39</v>
      </c>
      <c r="G29" s="29"/>
      <c r="H29" s="29"/>
      <c r="I29" s="29"/>
      <c r="J29" s="29"/>
      <c r="K29" s="29"/>
      <c r="L29" s="192">
        <v>0.2</v>
      </c>
      <c r="M29" s="193"/>
      <c r="N29" s="193"/>
      <c r="O29" s="193"/>
      <c r="P29" s="29"/>
      <c r="Q29" s="29"/>
      <c r="R29" s="29"/>
      <c r="S29" s="29"/>
      <c r="T29" s="31" t="s">
        <v>38</v>
      </c>
      <c r="U29" s="29"/>
      <c r="V29" s="29"/>
      <c r="W29" s="194">
        <f>ROUND($BA$87+SUM($CE$97:$CE$110),2)</f>
        <v>0</v>
      </c>
      <c r="X29" s="193"/>
      <c r="Y29" s="193"/>
      <c r="Z29" s="193"/>
      <c r="AA29" s="193"/>
      <c r="AB29" s="193"/>
      <c r="AC29" s="193"/>
      <c r="AD29" s="193"/>
      <c r="AE29" s="193"/>
      <c r="AF29" s="29"/>
      <c r="AG29" s="29"/>
      <c r="AH29" s="29"/>
      <c r="AI29" s="29"/>
      <c r="AJ29" s="29"/>
      <c r="AK29" s="194">
        <f>ROUND($AW$87+SUM($BZ$97:$BZ$110),2)</f>
        <v>0</v>
      </c>
      <c r="AL29" s="193"/>
      <c r="AM29" s="193"/>
      <c r="AN29" s="193"/>
      <c r="AO29" s="193"/>
      <c r="AP29" s="29"/>
      <c r="AQ29" s="32"/>
      <c r="BE29" s="198"/>
    </row>
    <row r="30" spans="2:57" s="6" customFormat="1" ht="15" customHeight="1" hidden="1">
      <c r="B30" s="28"/>
      <c r="C30" s="29"/>
      <c r="D30" s="29"/>
      <c r="E30" s="29"/>
      <c r="F30" s="29" t="s">
        <v>40</v>
      </c>
      <c r="G30" s="29"/>
      <c r="H30" s="29"/>
      <c r="I30" s="29"/>
      <c r="J30" s="29"/>
      <c r="K30" s="29"/>
      <c r="L30" s="192">
        <v>0.2</v>
      </c>
      <c r="M30" s="193"/>
      <c r="N30" s="193"/>
      <c r="O30" s="193"/>
      <c r="P30" s="29"/>
      <c r="Q30" s="29"/>
      <c r="R30" s="29"/>
      <c r="S30" s="29"/>
      <c r="T30" s="31" t="s">
        <v>38</v>
      </c>
      <c r="U30" s="29"/>
      <c r="V30" s="29"/>
      <c r="W30" s="194">
        <f>ROUND($BB$87+SUM($CF$97:$CF$110),2)</f>
        <v>0</v>
      </c>
      <c r="X30" s="193"/>
      <c r="Y30" s="193"/>
      <c r="Z30" s="193"/>
      <c r="AA30" s="193"/>
      <c r="AB30" s="193"/>
      <c r="AC30" s="193"/>
      <c r="AD30" s="193"/>
      <c r="AE30" s="193"/>
      <c r="AF30" s="29"/>
      <c r="AG30" s="29"/>
      <c r="AH30" s="29"/>
      <c r="AI30" s="29"/>
      <c r="AJ30" s="29"/>
      <c r="AK30" s="194">
        <v>0</v>
      </c>
      <c r="AL30" s="193"/>
      <c r="AM30" s="193"/>
      <c r="AN30" s="193"/>
      <c r="AO30" s="193"/>
      <c r="AP30" s="29"/>
      <c r="AQ30" s="32"/>
      <c r="BE30" s="198"/>
    </row>
    <row r="31" spans="2:57" s="6" customFormat="1" ht="15" customHeight="1" hidden="1">
      <c r="B31" s="28"/>
      <c r="C31" s="29"/>
      <c r="D31" s="29"/>
      <c r="E31" s="29"/>
      <c r="F31" s="29" t="s">
        <v>41</v>
      </c>
      <c r="G31" s="29"/>
      <c r="H31" s="29"/>
      <c r="I31" s="29"/>
      <c r="J31" s="29"/>
      <c r="K31" s="29"/>
      <c r="L31" s="192">
        <v>0.2</v>
      </c>
      <c r="M31" s="193"/>
      <c r="N31" s="193"/>
      <c r="O31" s="193"/>
      <c r="P31" s="29"/>
      <c r="Q31" s="29"/>
      <c r="R31" s="29"/>
      <c r="S31" s="29"/>
      <c r="T31" s="31" t="s">
        <v>38</v>
      </c>
      <c r="U31" s="29"/>
      <c r="V31" s="29"/>
      <c r="W31" s="194">
        <f>ROUND($BC$87+SUM($CG$97:$CG$110),2)</f>
        <v>0</v>
      </c>
      <c r="X31" s="193"/>
      <c r="Y31" s="193"/>
      <c r="Z31" s="193"/>
      <c r="AA31" s="193"/>
      <c r="AB31" s="193"/>
      <c r="AC31" s="193"/>
      <c r="AD31" s="193"/>
      <c r="AE31" s="193"/>
      <c r="AF31" s="29"/>
      <c r="AG31" s="29"/>
      <c r="AH31" s="29"/>
      <c r="AI31" s="29"/>
      <c r="AJ31" s="29"/>
      <c r="AK31" s="194">
        <v>0</v>
      </c>
      <c r="AL31" s="193"/>
      <c r="AM31" s="193"/>
      <c r="AN31" s="193"/>
      <c r="AO31" s="193"/>
      <c r="AP31" s="29"/>
      <c r="AQ31" s="32"/>
      <c r="BE31" s="198"/>
    </row>
    <row r="32" spans="2:57" s="6" customFormat="1" ht="15" customHeight="1" hidden="1">
      <c r="B32" s="28"/>
      <c r="C32" s="29"/>
      <c r="D32" s="29"/>
      <c r="E32" s="29"/>
      <c r="F32" s="29" t="s">
        <v>42</v>
      </c>
      <c r="G32" s="29"/>
      <c r="H32" s="29"/>
      <c r="I32" s="29"/>
      <c r="J32" s="29"/>
      <c r="K32" s="29"/>
      <c r="L32" s="192">
        <v>0</v>
      </c>
      <c r="M32" s="193"/>
      <c r="N32" s="193"/>
      <c r="O32" s="193"/>
      <c r="P32" s="29"/>
      <c r="Q32" s="29"/>
      <c r="R32" s="29"/>
      <c r="S32" s="29"/>
      <c r="T32" s="31" t="s">
        <v>38</v>
      </c>
      <c r="U32" s="29"/>
      <c r="V32" s="29"/>
      <c r="W32" s="194">
        <f>ROUND($BD$87+SUM($CH$97:$CH$110),2)</f>
        <v>0</v>
      </c>
      <c r="X32" s="193"/>
      <c r="Y32" s="193"/>
      <c r="Z32" s="193"/>
      <c r="AA32" s="193"/>
      <c r="AB32" s="193"/>
      <c r="AC32" s="193"/>
      <c r="AD32" s="193"/>
      <c r="AE32" s="193"/>
      <c r="AF32" s="29"/>
      <c r="AG32" s="29"/>
      <c r="AH32" s="29"/>
      <c r="AI32" s="29"/>
      <c r="AJ32" s="29"/>
      <c r="AK32" s="194">
        <v>0</v>
      </c>
      <c r="AL32" s="193"/>
      <c r="AM32" s="193"/>
      <c r="AN32" s="193"/>
      <c r="AO32" s="193"/>
      <c r="AP32" s="29"/>
      <c r="AQ32" s="32"/>
      <c r="BE32" s="198"/>
    </row>
    <row r="33" spans="2:57" s="6" customFormat="1" ht="7.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5"/>
      <c r="BE33" s="190"/>
    </row>
    <row r="34" spans="2:57" s="6" customFormat="1" ht="27" customHeight="1">
      <c r="B34" s="23"/>
      <c r="C34" s="33"/>
      <c r="D34" s="34" t="s">
        <v>43</v>
      </c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6" t="s">
        <v>44</v>
      </c>
      <c r="U34" s="35"/>
      <c r="V34" s="35"/>
      <c r="W34" s="35"/>
      <c r="X34" s="181" t="s">
        <v>45</v>
      </c>
      <c r="Y34" s="174"/>
      <c r="Z34" s="174"/>
      <c r="AA34" s="174"/>
      <c r="AB34" s="174"/>
      <c r="AC34" s="35"/>
      <c r="AD34" s="35"/>
      <c r="AE34" s="35"/>
      <c r="AF34" s="35"/>
      <c r="AG34" s="35"/>
      <c r="AH34" s="35"/>
      <c r="AI34" s="35"/>
      <c r="AJ34" s="35"/>
      <c r="AK34" s="182">
        <f>ROUND(SUM($AK$26:$AK$32),2)</f>
        <v>0</v>
      </c>
      <c r="AL34" s="174"/>
      <c r="AM34" s="174"/>
      <c r="AN34" s="174"/>
      <c r="AO34" s="176"/>
      <c r="AP34" s="33"/>
      <c r="AQ34" s="25"/>
      <c r="BE34" s="190"/>
    </row>
    <row r="35" spans="2:43" s="6" customFormat="1" ht="15" customHeight="1"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5"/>
    </row>
    <row r="36" spans="2:43" s="2" customFormat="1" ht="14.25" customHeight="1"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2"/>
    </row>
    <row r="37" spans="2:43" s="2" customFormat="1" ht="14.25" customHeight="1">
      <c r="B37" s="10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2"/>
    </row>
    <row r="38" spans="2:43" s="2" customFormat="1" ht="14.25" customHeight="1"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2"/>
    </row>
    <row r="39" spans="2:43" s="2" customFormat="1" ht="14.25" customHeight="1"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2"/>
    </row>
    <row r="40" spans="2:43" s="2" customFormat="1" ht="14.25" customHeight="1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2"/>
    </row>
    <row r="41" spans="2:43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2"/>
    </row>
    <row r="42" spans="2:43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2"/>
    </row>
    <row r="43" spans="2:43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2"/>
    </row>
    <row r="44" spans="2:43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2"/>
    </row>
    <row r="45" spans="2:43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2"/>
    </row>
    <row r="46" spans="2:43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2"/>
    </row>
    <row r="47" spans="2:43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2"/>
    </row>
    <row r="48" spans="2:43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2"/>
    </row>
    <row r="49" spans="2:43" s="6" customFormat="1" ht="15.75" customHeight="1">
      <c r="B49" s="23"/>
      <c r="C49" s="24"/>
      <c r="D49" s="37" t="s">
        <v>46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9"/>
      <c r="AA49" s="24"/>
      <c r="AB49" s="24"/>
      <c r="AC49" s="37" t="s">
        <v>47</v>
      </c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9"/>
      <c r="AP49" s="24"/>
      <c r="AQ49" s="25"/>
    </row>
    <row r="50" spans="2:43" s="2" customFormat="1" ht="14.25" customHeight="1">
      <c r="B50" s="10"/>
      <c r="C50" s="11"/>
      <c r="D50" s="40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41"/>
      <c r="AA50" s="11"/>
      <c r="AB50" s="11"/>
      <c r="AC50" s="40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41"/>
      <c r="AP50" s="11"/>
      <c r="AQ50" s="12"/>
    </row>
    <row r="51" spans="2:43" s="2" customFormat="1" ht="14.25" customHeight="1">
      <c r="B51" s="10"/>
      <c r="C51" s="11"/>
      <c r="D51" s="40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41"/>
      <c r="AA51" s="11"/>
      <c r="AB51" s="11"/>
      <c r="AC51" s="40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41"/>
      <c r="AP51" s="11"/>
      <c r="AQ51" s="12"/>
    </row>
    <row r="52" spans="2:43" s="2" customFormat="1" ht="14.25" customHeight="1">
      <c r="B52" s="10"/>
      <c r="C52" s="11"/>
      <c r="D52" s="4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41"/>
      <c r="AA52" s="11"/>
      <c r="AB52" s="11"/>
      <c r="AC52" s="40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41"/>
      <c r="AP52" s="11"/>
      <c r="AQ52" s="12"/>
    </row>
    <row r="53" spans="2:43" s="2" customFormat="1" ht="14.25" customHeight="1">
      <c r="B53" s="10"/>
      <c r="C53" s="11"/>
      <c r="D53" s="4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41"/>
      <c r="AA53" s="11"/>
      <c r="AB53" s="11"/>
      <c r="AC53" s="40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41"/>
      <c r="AP53" s="11"/>
      <c r="AQ53" s="12"/>
    </row>
    <row r="54" spans="2:43" s="2" customFormat="1" ht="14.25" customHeight="1">
      <c r="B54" s="10"/>
      <c r="C54" s="11"/>
      <c r="D54" s="4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41"/>
      <c r="AA54" s="11"/>
      <c r="AB54" s="11"/>
      <c r="AC54" s="40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41"/>
      <c r="AP54" s="11"/>
      <c r="AQ54" s="12"/>
    </row>
    <row r="55" spans="2:43" s="2" customFormat="1" ht="14.25" customHeight="1">
      <c r="B55" s="10"/>
      <c r="C55" s="11"/>
      <c r="D55" s="4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41"/>
      <c r="AA55" s="11"/>
      <c r="AB55" s="11"/>
      <c r="AC55" s="40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41"/>
      <c r="AP55" s="11"/>
      <c r="AQ55" s="12"/>
    </row>
    <row r="56" spans="2:43" s="2" customFormat="1" ht="14.25" customHeight="1">
      <c r="B56" s="10"/>
      <c r="C56" s="11"/>
      <c r="D56" s="4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41"/>
      <c r="AA56" s="11"/>
      <c r="AB56" s="11"/>
      <c r="AC56" s="40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41"/>
      <c r="AP56" s="11"/>
      <c r="AQ56" s="12"/>
    </row>
    <row r="57" spans="2:43" s="2" customFormat="1" ht="14.25" customHeight="1">
      <c r="B57" s="10"/>
      <c r="C57" s="11"/>
      <c r="D57" s="40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41"/>
      <c r="AA57" s="11"/>
      <c r="AB57" s="11"/>
      <c r="AC57" s="40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41"/>
      <c r="AP57" s="11"/>
      <c r="AQ57" s="12"/>
    </row>
    <row r="58" spans="2:43" s="6" customFormat="1" ht="15.75" customHeight="1">
      <c r="B58" s="23"/>
      <c r="C58" s="24"/>
      <c r="D58" s="42" t="s">
        <v>48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4" t="s">
        <v>49</v>
      </c>
      <c r="S58" s="43"/>
      <c r="T58" s="43"/>
      <c r="U58" s="43"/>
      <c r="V58" s="43"/>
      <c r="W58" s="43"/>
      <c r="X58" s="43"/>
      <c r="Y58" s="43"/>
      <c r="Z58" s="45"/>
      <c r="AA58" s="24"/>
      <c r="AB58" s="24"/>
      <c r="AC58" s="42" t="s">
        <v>48</v>
      </c>
      <c r="AD58" s="43"/>
      <c r="AE58" s="43"/>
      <c r="AF58" s="43"/>
      <c r="AG58" s="43"/>
      <c r="AH58" s="43"/>
      <c r="AI58" s="43"/>
      <c r="AJ58" s="43"/>
      <c r="AK58" s="43"/>
      <c r="AL58" s="43"/>
      <c r="AM58" s="44" t="s">
        <v>49</v>
      </c>
      <c r="AN58" s="43"/>
      <c r="AO58" s="45"/>
      <c r="AP58" s="24"/>
      <c r="AQ58" s="25"/>
    </row>
    <row r="59" spans="2:43" s="2" customFormat="1" ht="14.25" customHeight="1">
      <c r="B59" s="10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2"/>
    </row>
    <row r="60" spans="2:43" s="6" customFormat="1" ht="15.75" customHeight="1">
      <c r="B60" s="23"/>
      <c r="C60" s="24"/>
      <c r="D60" s="37" t="s">
        <v>50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9"/>
      <c r="AA60" s="24"/>
      <c r="AB60" s="24"/>
      <c r="AC60" s="37" t="s">
        <v>51</v>
      </c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9"/>
      <c r="AP60" s="24"/>
      <c r="AQ60" s="25"/>
    </row>
    <row r="61" spans="2:43" s="2" customFormat="1" ht="14.25" customHeight="1">
      <c r="B61" s="10"/>
      <c r="C61" s="11"/>
      <c r="D61" s="4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41"/>
      <c r="AA61" s="11"/>
      <c r="AB61" s="11"/>
      <c r="AC61" s="40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41"/>
      <c r="AP61" s="11"/>
      <c r="AQ61" s="12"/>
    </row>
    <row r="62" spans="2:43" s="2" customFormat="1" ht="14.25" customHeight="1">
      <c r="B62" s="10"/>
      <c r="C62" s="11"/>
      <c r="D62" s="40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41"/>
      <c r="AA62" s="11"/>
      <c r="AB62" s="11"/>
      <c r="AC62" s="40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41"/>
      <c r="AP62" s="11"/>
      <c r="AQ62" s="12"/>
    </row>
    <row r="63" spans="2:43" s="2" customFormat="1" ht="14.25" customHeight="1">
      <c r="B63" s="10"/>
      <c r="C63" s="11"/>
      <c r="D63" s="40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41"/>
      <c r="AA63" s="11"/>
      <c r="AB63" s="11"/>
      <c r="AC63" s="40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41"/>
      <c r="AP63" s="11"/>
      <c r="AQ63" s="12"/>
    </row>
    <row r="64" spans="2:43" s="2" customFormat="1" ht="14.25" customHeight="1">
      <c r="B64" s="10"/>
      <c r="C64" s="11"/>
      <c r="D64" s="40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41"/>
      <c r="AA64" s="11"/>
      <c r="AB64" s="11"/>
      <c r="AC64" s="40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41"/>
      <c r="AP64" s="11"/>
      <c r="AQ64" s="12"/>
    </row>
    <row r="65" spans="2:43" s="2" customFormat="1" ht="14.25" customHeight="1">
      <c r="B65" s="10"/>
      <c r="C65" s="11"/>
      <c r="D65" s="4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41"/>
      <c r="AA65" s="11"/>
      <c r="AB65" s="11"/>
      <c r="AC65" s="40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41"/>
      <c r="AP65" s="11"/>
      <c r="AQ65" s="12"/>
    </row>
    <row r="66" spans="2:43" s="2" customFormat="1" ht="14.25" customHeight="1">
      <c r="B66" s="10"/>
      <c r="C66" s="11"/>
      <c r="D66" s="40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41"/>
      <c r="AA66" s="11"/>
      <c r="AB66" s="11"/>
      <c r="AC66" s="40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41"/>
      <c r="AP66" s="11"/>
      <c r="AQ66" s="12"/>
    </row>
    <row r="67" spans="2:43" s="2" customFormat="1" ht="14.25" customHeight="1">
      <c r="B67" s="10"/>
      <c r="C67" s="11"/>
      <c r="D67" s="4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41"/>
      <c r="AA67" s="11"/>
      <c r="AB67" s="11"/>
      <c r="AC67" s="40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41"/>
      <c r="AP67" s="11"/>
      <c r="AQ67" s="12"/>
    </row>
    <row r="68" spans="2:43" s="2" customFormat="1" ht="14.25" customHeight="1">
      <c r="B68" s="10"/>
      <c r="C68" s="11"/>
      <c r="D68" s="4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41"/>
      <c r="AA68" s="11"/>
      <c r="AB68" s="11"/>
      <c r="AC68" s="40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41"/>
      <c r="AP68" s="11"/>
      <c r="AQ68" s="12"/>
    </row>
    <row r="69" spans="2:43" s="6" customFormat="1" ht="15.75" customHeight="1">
      <c r="B69" s="23"/>
      <c r="C69" s="24"/>
      <c r="D69" s="42" t="s">
        <v>48</v>
      </c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4" t="s">
        <v>49</v>
      </c>
      <c r="S69" s="43"/>
      <c r="T69" s="43"/>
      <c r="U69" s="43"/>
      <c r="V69" s="43"/>
      <c r="W69" s="43"/>
      <c r="X69" s="43"/>
      <c r="Y69" s="43"/>
      <c r="Z69" s="45"/>
      <c r="AA69" s="24"/>
      <c r="AB69" s="24"/>
      <c r="AC69" s="42" t="s">
        <v>48</v>
      </c>
      <c r="AD69" s="43"/>
      <c r="AE69" s="43"/>
      <c r="AF69" s="43"/>
      <c r="AG69" s="43"/>
      <c r="AH69" s="43"/>
      <c r="AI69" s="43"/>
      <c r="AJ69" s="43"/>
      <c r="AK69" s="43"/>
      <c r="AL69" s="43"/>
      <c r="AM69" s="44" t="s">
        <v>49</v>
      </c>
      <c r="AN69" s="43"/>
      <c r="AO69" s="45"/>
      <c r="AP69" s="24"/>
      <c r="AQ69" s="25"/>
    </row>
    <row r="70" spans="2:43" s="6" customFormat="1" ht="7.5" customHeight="1">
      <c r="B70" s="23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5"/>
    </row>
    <row r="71" spans="2:43" s="6" customFormat="1" ht="7.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8"/>
    </row>
    <row r="75" spans="2:43" s="6" customFormat="1" ht="7.5" customHeight="1">
      <c r="B75" s="49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1"/>
    </row>
    <row r="76" spans="2:43" s="6" customFormat="1" ht="37.5" customHeight="1">
      <c r="B76" s="23"/>
      <c r="C76" s="183" t="s">
        <v>52</v>
      </c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  <c r="AD76" s="166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25"/>
    </row>
    <row r="77" spans="2:43" s="52" customFormat="1" ht="15" customHeight="1">
      <c r="B77" s="53"/>
      <c r="C77" s="18" t="s">
        <v>12</v>
      </c>
      <c r="D77" s="16"/>
      <c r="E77" s="16"/>
      <c r="F77" s="16"/>
      <c r="G77" s="16"/>
      <c r="H77" s="16"/>
      <c r="I77" s="16"/>
      <c r="J77" s="16"/>
      <c r="K77" s="16"/>
      <c r="L77" s="16" t="str">
        <f>$K$5</f>
        <v>201807051</v>
      </c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54"/>
    </row>
    <row r="78" spans="2:43" s="55" customFormat="1" ht="37.5" customHeight="1">
      <c r="B78" s="56"/>
      <c r="C78" s="57" t="s">
        <v>15</v>
      </c>
      <c r="D78" s="57"/>
      <c r="E78" s="57"/>
      <c r="F78" s="57"/>
      <c r="G78" s="57"/>
      <c r="H78" s="57"/>
      <c r="I78" s="57"/>
      <c r="J78" s="57"/>
      <c r="K78" s="57"/>
      <c r="L78" s="184" t="str">
        <f>$K$6</f>
        <v>Zníženie energetickej náročnosti v spoločnosti LEMAKOR, spol. s.r.o.</v>
      </c>
      <c r="M78" s="185"/>
      <c r="N78" s="185"/>
      <c r="O78" s="185"/>
      <c r="P78" s="185"/>
      <c r="Q78" s="185"/>
      <c r="R78" s="185"/>
      <c r="S78" s="185"/>
      <c r="T78" s="185"/>
      <c r="U78" s="185"/>
      <c r="V78" s="185"/>
      <c r="W78" s="185"/>
      <c r="X78" s="185"/>
      <c r="Y78" s="185"/>
      <c r="Z78" s="185"/>
      <c r="AA78" s="185"/>
      <c r="AB78" s="185"/>
      <c r="AC78" s="185"/>
      <c r="AD78" s="185"/>
      <c r="AE78" s="185"/>
      <c r="AF78" s="185"/>
      <c r="AG78" s="185"/>
      <c r="AH78" s="185"/>
      <c r="AI78" s="185"/>
      <c r="AJ78" s="185"/>
      <c r="AK78" s="185"/>
      <c r="AL78" s="185"/>
      <c r="AM78" s="185"/>
      <c r="AN78" s="185"/>
      <c r="AO78" s="185"/>
      <c r="AP78" s="57"/>
      <c r="AQ78" s="58"/>
    </row>
    <row r="79" spans="2:43" s="6" customFormat="1" ht="7.5" customHeight="1">
      <c r="B79" s="23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5"/>
    </row>
    <row r="80" spans="2:43" s="6" customFormat="1" ht="15.75" customHeight="1">
      <c r="B80" s="23"/>
      <c r="C80" s="18" t="s">
        <v>19</v>
      </c>
      <c r="D80" s="24"/>
      <c r="E80" s="24"/>
      <c r="F80" s="24"/>
      <c r="G80" s="24"/>
      <c r="H80" s="24"/>
      <c r="I80" s="24"/>
      <c r="J80" s="24"/>
      <c r="K80" s="24"/>
      <c r="L80" s="59" t="str">
        <f>IF($K$8="","",$K$8)</f>
        <v>obec Prakovce</v>
      </c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18" t="s">
        <v>21</v>
      </c>
      <c r="AJ80" s="24"/>
      <c r="AK80" s="24"/>
      <c r="AL80" s="24"/>
      <c r="AM80" s="60" t="str">
        <f>IF($AN$8="","",$AN$8)</f>
        <v>05.07.2018</v>
      </c>
      <c r="AN80" s="24"/>
      <c r="AO80" s="24"/>
      <c r="AP80" s="24"/>
      <c r="AQ80" s="25"/>
    </row>
    <row r="81" spans="2:43" s="6" customFormat="1" ht="7.5" customHeight="1">
      <c r="B81" s="23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5"/>
    </row>
    <row r="82" spans="2:56" s="6" customFormat="1" ht="18.75" customHeight="1">
      <c r="B82" s="23"/>
      <c r="C82" s="18" t="s">
        <v>23</v>
      </c>
      <c r="D82" s="24"/>
      <c r="E82" s="24"/>
      <c r="F82" s="24"/>
      <c r="G82" s="24"/>
      <c r="H82" s="24"/>
      <c r="I82" s="24"/>
      <c r="J82" s="24"/>
      <c r="K82" s="24"/>
      <c r="L82" s="16" t="str">
        <f>IF($E$11="","",$E$11)</f>
        <v>LEMAKOR,spol. s.r.o., Prakovce 13, 055 62 Prakovce</v>
      </c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18" t="s">
        <v>29</v>
      </c>
      <c r="AJ82" s="24"/>
      <c r="AK82" s="24"/>
      <c r="AL82" s="24"/>
      <c r="AM82" s="186" t="str">
        <f>IF($E$17="","",$E$17)</f>
        <v>ECOTEN s.r.o., Južná trieda 1566/41,040 01 Košice</v>
      </c>
      <c r="AN82" s="166"/>
      <c r="AO82" s="166"/>
      <c r="AP82" s="166"/>
      <c r="AQ82" s="25"/>
      <c r="AS82" s="187" t="s">
        <v>53</v>
      </c>
      <c r="AT82" s="188"/>
      <c r="AU82" s="61"/>
      <c r="AV82" s="61"/>
      <c r="AW82" s="61"/>
      <c r="AX82" s="61"/>
      <c r="AY82" s="61"/>
      <c r="AZ82" s="61"/>
      <c r="BA82" s="61"/>
      <c r="BB82" s="61"/>
      <c r="BC82" s="61"/>
      <c r="BD82" s="62"/>
    </row>
    <row r="83" spans="2:56" s="6" customFormat="1" ht="15.75" customHeight="1">
      <c r="B83" s="23"/>
      <c r="C83" s="18" t="s">
        <v>27</v>
      </c>
      <c r="D83" s="24"/>
      <c r="E83" s="24"/>
      <c r="F83" s="24"/>
      <c r="G83" s="24"/>
      <c r="H83" s="24"/>
      <c r="I83" s="24"/>
      <c r="J83" s="24"/>
      <c r="K83" s="24"/>
      <c r="L83" s="16">
        <f>IF($E$14="Vyplň údaj","",$E$14)</f>
      </c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18" t="s">
        <v>31</v>
      </c>
      <c r="AJ83" s="24"/>
      <c r="AK83" s="24"/>
      <c r="AL83" s="24"/>
      <c r="AM83" s="186" t="str">
        <f>IF($E$20="","",$E$20)</f>
        <v> </v>
      </c>
      <c r="AN83" s="166"/>
      <c r="AO83" s="166"/>
      <c r="AP83" s="166"/>
      <c r="AQ83" s="25"/>
      <c r="AS83" s="189"/>
      <c r="AT83" s="190"/>
      <c r="BD83" s="63"/>
    </row>
    <row r="84" spans="2:56" s="6" customFormat="1" ht="12" customHeight="1"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5"/>
      <c r="AS84" s="191"/>
      <c r="AT84" s="166"/>
      <c r="AU84" s="24"/>
      <c r="AV84" s="24"/>
      <c r="AW84" s="24"/>
      <c r="AX84" s="24"/>
      <c r="AY84" s="24"/>
      <c r="AZ84" s="24"/>
      <c r="BA84" s="24"/>
      <c r="BB84" s="24"/>
      <c r="BC84" s="24"/>
      <c r="BD84" s="64"/>
    </row>
    <row r="85" spans="2:57" s="6" customFormat="1" ht="30" customHeight="1">
      <c r="B85" s="23"/>
      <c r="C85" s="173" t="s">
        <v>54</v>
      </c>
      <c r="D85" s="174"/>
      <c r="E85" s="174"/>
      <c r="F85" s="174"/>
      <c r="G85" s="174"/>
      <c r="H85" s="35"/>
      <c r="I85" s="175" t="s">
        <v>55</v>
      </c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  <c r="AC85" s="174"/>
      <c r="AD85" s="174"/>
      <c r="AE85" s="174"/>
      <c r="AF85" s="174"/>
      <c r="AG85" s="175" t="s">
        <v>56</v>
      </c>
      <c r="AH85" s="174"/>
      <c r="AI85" s="174"/>
      <c r="AJ85" s="174"/>
      <c r="AK85" s="174"/>
      <c r="AL85" s="174"/>
      <c r="AM85" s="174"/>
      <c r="AN85" s="175" t="s">
        <v>57</v>
      </c>
      <c r="AO85" s="174"/>
      <c r="AP85" s="176"/>
      <c r="AQ85" s="25"/>
      <c r="AS85" s="65" t="s">
        <v>58</v>
      </c>
      <c r="AT85" s="66" t="s">
        <v>59</v>
      </c>
      <c r="AU85" s="66" t="s">
        <v>60</v>
      </c>
      <c r="AV85" s="66" t="s">
        <v>61</v>
      </c>
      <c r="AW85" s="66" t="s">
        <v>62</v>
      </c>
      <c r="AX85" s="66" t="s">
        <v>63</v>
      </c>
      <c r="AY85" s="66" t="s">
        <v>64</v>
      </c>
      <c r="AZ85" s="66" t="s">
        <v>65</v>
      </c>
      <c r="BA85" s="66" t="s">
        <v>66</v>
      </c>
      <c r="BB85" s="66" t="s">
        <v>67</v>
      </c>
      <c r="BC85" s="66" t="s">
        <v>68</v>
      </c>
      <c r="BD85" s="67" t="s">
        <v>69</v>
      </c>
      <c r="BE85" s="68"/>
    </row>
    <row r="86" spans="2:56" s="6" customFormat="1" ht="12" customHeight="1"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5"/>
      <c r="AS86" s="69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9"/>
    </row>
    <row r="87" spans="2:76" s="55" customFormat="1" ht="33" customHeight="1">
      <c r="B87" s="56"/>
      <c r="C87" s="70" t="s">
        <v>70</v>
      </c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169">
        <f>ROUND($AG$88,2)</f>
        <v>0</v>
      </c>
      <c r="AH87" s="170"/>
      <c r="AI87" s="170"/>
      <c r="AJ87" s="170"/>
      <c r="AK87" s="170"/>
      <c r="AL87" s="170"/>
      <c r="AM87" s="170"/>
      <c r="AN87" s="169">
        <f>ROUND(SUM($AG$87,$AT$87),2)</f>
        <v>0</v>
      </c>
      <c r="AO87" s="170"/>
      <c r="AP87" s="170"/>
      <c r="AQ87" s="58"/>
      <c r="AS87" s="71">
        <f>ROUND($AS$88,2)</f>
        <v>0</v>
      </c>
      <c r="AT87" s="72">
        <f>ROUND(SUM($AV$87:$AW$87),2)</f>
        <v>0</v>
      </c>
      <c r="AU87" s="73">
        <f>ROUND($AU$88,5)</f>
        <v>5899.77604</v>
      </c>
      <c r="AV87" s="72">
        <f>ROUND($AZ$87*$L$28,2)</f>
        <v>0</v>
      </c>
      <c r="AW87" s="72">
        <f>ROUND($BA$87*$L$29,2)</f>
        <v>0</v>
      </c>
      <c r="AX87" s="72">
        <f>ROUND($BB$87*$L$28,2)</f>
        <v>0</v>
      </c>
      <c r="AY87" s="72">
        <f>ROUND($BC$87*$L$29,2)</f>
        <v>0</v>
      </c>
      <c r="AZ87" s="72">
        <f>ROUND($AZ$88,2)</f>
        <v>0</v>
      </c>
      <c r="BA87" s="72">
        <f>ROUND($BA$88,2)</f>
        <v>0</v>
      </c>
      <c r="BB87" s="72">
        <f>ROUND($BB$88,2)</f>
        <v>0</v>
      </c>
      <c r="BC87" s="72">
        <f>ROUND($BC$88,2)</f>
        <v>0</v>
      </c>
      <c r="BD87" s="74">
        <f>ROUND($BD$88,2)</f>
        <v>0</v>
      </c>
      <c r="BS87" s="55" t="s">
        <v>71</v>
      </c>
      <c r="BT87" s="55" t="s">
        <v>72</v>
      </c>
      <c r="BU87" s="75" t="s">
        <v>73</v>
      </c>
      <c r="BV87" s="55" t="s">
        <v>74</v>
      </c>
      <c r="BW87" s="55" t="s">
        <v>75</v>
      </c>
      <c r="BX87" s="55" t="s">
        <v>76</v>
      </c>
    </row>
    <row r="88" spans="2:76" s="76" customFormat="1" ht="28.5" customHeight="1">
      <c r="B88" s="77"/>
      <c r="C88" s="78"/>
      <c r="D88" s="179" t="s">
        <v>77</v>
      </c>
      <c r="E88" s="180"/>
      <c r="F88" s="180"/>
      <c r="G88" s="180"/>
      <c r="H88" s="180"/>
      <c r="I88" s="78"/>
      <c r="J88" s="179" t="s">
        <v>78</v>
      </c>
      <c r="K88" s="180"/>
      <c r="L88" s="180"/>
      <c r="M88" s="180"/>
      <c r="N88" s="180"/>
      <c r="O88" s="180"/>
      <c r="P88" s="180"/>
      <c r="Q88" s="180"/>
      <c r="R88" s="180"/>
      <c r="S88" s="180"/>
      <c r="T88" s="180"/>
      <c r="U88" s="180"/>
      <c r="V88" s="180"/>
      <c r="W88" s="180"/>
      <c r="X88" s="180"/>
      <c r="Y88" s="180"/>
      <c r="Z88" s="180"/>
      <c r="AA88" s="180"/>
      <c r="AB88" s="180"/>
      <c r="AC88" s="180"/>
      <c r="AD88" s="180"/>
      <c r="AE88" s="180"/>
      <c r="AF88" s="180"/>
      <c r="AG88" s="177">
        <f>ROUND(SUM($AG$89:$AG$94),2)</f>
        <v>0</v>
      </c>
      <c r="AH88" s="178"/>
      <c r="AI88" s="178"/>
      <c r="AJ88" s="178"/>
      <c r="AK88" s="178"/>
      <c r="AL88" s="178"/>
      <c r="AM88" s="178"/>
      <c r="AN88" s="177">
        <f>ROUND(SUM($AG$88,$AT$88),2)</f>
        <v>0</v>
      </c>
      <c r="AO88" s="178"/>
      <c r="AP88" s="178"/>
      <c r="AQ88" s="79"/>
      <c r="AS88" s="80">
        <f>ROUND(SUM($AS$89:$AS$94),2)</f>
        <v>0</v>
      </c>
      <c r="AT88" s="81">
        <f>ROUND(SUM($AV$88:$AW$88),2)</f>
        <v>0</v>
      </c>
      <c r="AU88" s="82">
        <f>ROUND(SUM($AU$89:$AU$94),5)</f>
        <v>5899.77604</v>
      </c>
      <c r="AV88" s="81">
        <f>ROUND($AZ$88*$L$28,2)</f>
        <v>0</v>
      </c>
      <c r="AW88" s="81">
        <f>ROUND($BA$88*$L$29,2)</f>
        <v>0</v>
      </c>
      <c r="AX88" s="81">
        <f>ROUND($BB$88*$L$28,2)</f>
        <v>0</v>
      </c>
      <c r="AY88" s="81">
        <f>ROUND($BC$88*$L$29,2)</f>
        <v>0</v>
      </c>
      <c r="AZ88" s="81">
        <f>ROUND(SUM($AZ$89:$AZ$94),2)</f>
        <v>0</v>
      </c>
      <c r="BA88" s="81">
        <f>ROUND(SUM($BA$89:$BA$94),2)</f>
        <v>0</v>
      </c>
      <c r="BB88" s="81">
        <f>ROUND(SUM($BB$89:$BB$94),2)</f>
        <v>0</v>
      </c>
      <c r="BC88" s="81">
        <f>ROUND(SUM($BC$89:$BC$94),2)</f>
        <v>0</v>
      </c>
      <c r="BD88" s="83">
        <f>ROUND(SUM($BD$89:$BD$94),2)</f>
        <v>0</v>
      </c>
      <c r="BS88" s="76" t="s">
        <v>71</v>
      </c>
      <c r="BT88" s="76" t="s">
        <v>79</v>
      </c>
      <c r="BU88" s="76" t="s">
        <v>73</v>
      </c>
      <c r="BV88" s="76" t="s">
        <v>74</v>
      </c>
      <c r="BW88" s="76" t="s">
        <v>80</v>
      </c>
      <c r="BX88" s="76" t="s">
        <v>75</v>
      </c>
    </row>
    <row r="89" spans="1:76" s="84" customFormat="1" ht="23.25" customHeight="1">
      <c r="A89" s="155" t="s">
        <v>448</v>
      </c>
      <c r="B89" s="85"/>
      <c r="C89" s="86"/>
      <c r="D89" s="86"/>
      <c r="E89" s="172" t="s">
        <v>81</v>
      </c>
      <c r="F89" s="171"/>
      <c r="G89" s="171"/>
      <c r="H89" s="171"/>
      <c r="I89" s="171"/>
      <c r="J89" s="86"/>
      <c r="K89" s="172" t="s">
        <v>82</v>
      </c>
      <c r="L89" s="171"/>
      <c r="M89" s="171"/>
      <c r="N89" s="171"/>
      <c r="O89" s="171"/>
      <c r="P89" s="171"/>
      <c r="Q89" s="171"/>
      <c r="R89" s="171"/>
      <c r="S89" s="171"/>
      <c r="T89" s="171"/>
      <c r="U89" s="171"/>
      <c r="V89" s="171"/>
      <c r="W89" s="171"/>
      <c r="X89" s="171"/>
      <c r="Y89" s="171"/>
      <c r="Z89" s="171"/>
      <c r="AA89" s="171"/>
      <c r="AB89" s="171"/>
      <c r="AC89" s="171"/>
      <c r="AD89" s="171"/>
      <c r="AE89" s="171"/>
      <c r="AF89" s="171"/>
      <c r="AG89" s="168">
        <f>'01.1 - Zateplenie obvodov...'!$M$28</f>
        <v>0</v>
      </c>
      <c r="AH89" s="171"/>
      <c r="AI89" s="171"/>
      <c r="AJ89" s="171"/>
      <c r="AK89" s="171"/>
      <c r="AL89" s="171"/>
      <c r="AM89" s="171"/>
      <c r="AN89" s="168">
        <f>ROUND(SUM($AG$89,$AT$89),2)</f>
        <v>0</v>
      </c>
      <c r="AO89" s="171"/>
      <c r="AP89" s="171"/>
      <c r="AQ89" s="87"/>
      <c r="AS89" s="88">
        <f>'01.1 - Zateplenie obvodov...'!$M$26</f>
        <v>0</v>
      </c>
      <c r="AT89" s="89">
        <f>ROUND(SUM($AV$89:$AW$89),2)</f>
        <v>0</v>
      </c>
      <c r="AU89" s="90">
        <f>'01.1 - Zateplenie obvodov...'!$W$125</f>
        <v>3523.55203161</v>
      </c>
      <c r="AV89" s="89">
        <f>'01.1 - Zateplenie obvodov...'!$M$30</f>
        <v>0</v>
      </c>
      <c r="AW89" s="89">
        <f>'01.1 - Zateplenie obvodov...'!$M$31</f>
        <v>0</v>
      </c>
      <c r="AX89" s="89">
        <f>'01.1 - Zateplenie obvodov...'!$M$32</f>
        <v>0</v>
      </c>
      <c r="AY89" s="89">
        <f>'01.1 - Zateplenie obvodov...'!$M$33</f>
        <v>0</v>
      </c>
      <c r="AZ89" s="89">
        <f>'01.1 - Zateplenie obvodov...'!$H$30</f>
        <v>0</v>
      </c>
      <c r="BA89" s="89">
        <f>'01.1 - Zateplenie obvodov...'!$H$31</f>
        <v>0</v>
      </c>
      <c r="BB89" s="89">
        <f>'01.1 - Zateplenie obvodov...'!$H$32</f>
        <v>0</v>
      </c>
      <c r="BC89" s="89">
        <f>'01.1 - Zateplenie obvodov...'!$H$33</f>
        <v>0</v>
      </c>
      <c r="BD89" s="91">
        <f>'01.1 - Zateplenie obvodov...'!$H$34</f>
        <v>0</v>
      </c>
      <c r="BT89" s="84" t="s">
        <v>83</v>
      </c>
      <c r="BV89" s="84" t="s">
        <v>74</v>
      </c>
      <c r="BW89" s="84" t="s">
        <v>84</v>
      </c>
      <c r="BX89" s="84" t="s">
        <v>80</v>
      </c>
    </row>
    <row r="90" spans="1:76" s="84" customFormat="1" ht="23.25" customHeight="1">
      <c r="A90" s="155" t="s">
        <v>448</v>
      </c>
      <c r="B90" s="85"/>
      <c r="C90" s="86"/>
      <c r="D90" s="86"/>
      <c r="E90" s="172" t="s">
        <v>85</v>
      </c>
      <c r="F90" s="171"/>
      <c r="G90" s="171"/>
      <c r="H90" s="171"/>
      <c r="I90" s="171"/>
      <c r="J90" s="86"/>
      <c r="K90" s="172" t="s">
        <v>86</v>
      </c>
      <c r="L90" s="171"/>
      <c r="M90" s="171"/>
      <c r="N90" s="171"/>
      <c r="O90" s="171"/>
      <c r="P90" s="171"/>
      <c r="Q90" s="171"/>
      <c r="R90" s="171"/>
      <c r="S90" s="171"/>
      <c r="T90" s="171"/>
      <c r="U90" s="171"/>
      <c r="V90" s="171"/>
      <c r="W90" s="171"/>
      <c r="X90" s="171"/>
      <c r="Y90" s="171"/>
      <c r="Z90" s="171"/>
      <c r="AA90" s="171"/>
      <c r="AB90" s="171"/>
      <c r="AC90" s="171"/>
      <c r="AD90" s="171"/>
      <c r="AE90" s="171"/>
      <c r="AF90" s="171"/>
      <c r="AG90" s="168">
        <f>'01.2 - Zateplenie strechy'!$M$28</f>
        <v>0</v>
      </c>
      <c r="AH90" s="171"/>
      <c r="AI90" s="171"/>
      <c r="AJ90" s="171"/>
      <c r="AK90" s="171"/>
      <c r="AL90" s="171"/>
      <c r="AM90" s="171"/>
      <c r="AN90" s="168">
        <f>ROUND(SUM($AG$90,$AT$90),2)</f>
        <v>0</v>
      </c>
      <c r="AO90" s="171"/>
      <c r="AP90" s="171"/>
      <c r="AQ90" s="87"/>
      <c r="AS90" s="88">
        <f>'01.2 - Zateplenie strechy'!$M$26</f>
        <v>0</v>
      </c>
      <c r="AT90" s="89">
        <f>ROUND(SUM($AV$90:$AW$90),2)</f>
        <v>0</v>
      </c>
      <c r="AU90" s="90">
        <f>'01.2 - Zateplenie strechy'!$W$122</f>
        <v>1380.7298219200002</v>
      </c>
      <c r="AV90" s="89">
        <f>'01.2 - Zateplenie strechy'!$M$30</f>
        <v>0</v>
      </c>
      <c r="AW90" s="89">
        <f>'01.2 - Zateplenie strechy'!$M$31</f>
        <v>0</v>
      </c>
      <c r="AX90" s="89">
        <f>'01.2 - Zateplenie strechy'!$M$32</f>
        <v>0</v>
      </c>
      <c r="AY90" s="89">
        <f>'01.2 - Zateplenie strechy'!$M$33</f>
        <v>0</v>
      </c>
      <c r="AZ90" s="89">
        <f>'01.2 - Zateplenie strechy'!$H$30</f>
        <v>0</v>
      </c>
      <c r="BA90" s="89">
        <f>'01.2 - Zateplenie strechy'!$H$31</f>
        <v>0</v>
      </c>
      <c r="BB90" s="89">
        <f>'01.2 - Zateplenie strechy'!$H$32</f>
        <v>0</v>
      </c>
      <c r="BC90" s="89">
        <f>'01.2 - Zateplenie strechy'!$H$33</f>
        <v>0</v>
      </c>
      <c r="BD90" s="91">
        <f>'01.2 - Zateplenie strechy'!$H$34</f>
        <v>0</v>
      </c>
      <c r="BT90" s="84" t="s">
        <v>83</v>
      </c>
      <c r="BV90" s="84" t="s">
        <v>74</v>
      </c>
      <c r="BW90" s="84" t="s">
        <v>87</v>
      </c>
      <c r="BX90" s="84" t="s">
        <v>80</v>
      </c>
    </row>
    <row r="91" spans="1:76" s="84" customFormat="1" ht="23.25" customHeight="1">
      <c r="A91" s="155" t="s">
        <v>448</v>
      </c>
      <c r="B91" s="85"/>
      <c r="C91" s="86"/>
      <c r="D91" s="86"/>
      <c r="E91" s="172" t="s">
        <v>88</v>
      </c>
      <c r="F91" s="171"/>
      <c r="G91" s="171"/>
      <c r="H91" s="171"/>
      <c r="I91" s="171"/>
      <c r="J91" s="86"/>
      <c r="K91" s="172" t="s">
        <v>89</v>
      </c>
      <c r="L91" s="171"/>
      <c r="M91" s="171"/>
      <c r="N91" s="171"/>
      <c r="O91" s="171"/>
      <c r="P91" s="171"/>
      <c r="Q91" s="171"/>
      <c r="R91" s="171"/>
      <c r="S91" s="171"/>
      <c r="T91" s="171"/>
      <c r="U91" s="171"/>
      <c r="V91" s="171"/>
      <c r="W91" s="171"/>
      <c r="X91" s="171"/>
      <c r="Y91" s="171"/>
      <c r="Z91" s="171"/>
      <c r="AA91" s="171"/>
      <c r="AB91" s="171"/>
      <c r="AC91" s="171"/>
      <c r="AD91" s="171"/>
      <c r="AE91" s="171"/>
      <c r="AF91" s="171"/>
      <c r="AG91" s="168">
        <f>'01,3 - Výmena výplní otvorov'!$M$28</f>
        <v>0</v>
      </c>
      <c r="AH91" s="171"/>
      <c r="AI91" s="171"/>
      <c r="AJ91" s="171"/>
      <c r="AK91" s="171"/>
      <c r="AL91" s="171"/>
      <c r="AM91" s="171"/>
      <c r="AN91" s="168">
        <f>ROUND(SUM($AG$91,$AT$91),2)</f>
        <v>0</v>
      </c>
      <c r="AO91" s="171"/>
      <c r="AP91" s="171"/>
      <c r="AQ91" s="87"/>
      <c r="AS91" s="88">
        <f>'01,3 - Výmena výplní otvorov'!$M$26</f>
        <v>0</v>
      </c>
      <c r="AT91" s="89">
        <f>ROUND(SUM($AV$91:$AW$91),2)</f>
        <v>0</v>
      </c>
      <c r="AU91" s="90">
        <f>'01,3 - Výmena výplní otvorov'!$W$126</f>
        <v>837.4039207400001</v>
      </c>
      <c r="AV91" s="89">
        <f>'01,3 - Výmena výplní otvorov'!$M$30</f>
        <v>0</v>
      </c>
      <c r="AW91" s="89">
        <f>'01,3 - Výmena výplní otvorov'!$M$31</f>
        <v>0</v>
      </c>
      <c r="AX91" s="89">
        <f>'01,3 - Výmena výplní otvorov'!$M$32</f>
        <v>0</v>
      </c>
      <c r="AY91" s="89">
        <f>'01,3 - Výmena výplní otvorov'!$M$33</f>
        <v>0</v>
      </c>
      <c r="AZ91" s="89">
        <f>'01,3 - Výmena výplní otvorov'!$H$30</f>
        <v>0</v>
      </c>
      <c r="BA91" s="89">
        <f>'01,3 - Výmena výplní otvorov'!$H$31</f>
        <v>0</v>
      </c>
      <c r="BB91" s="89">
        <f>'01,3 - Výmena výplní otvorov'!$H$32</f>
        <v>0</v>
      </c>
      <c r="BC91" s="89">
        <f>'01,3 - Výmena výplní otvorov'!$H$33</f>
        <v>0</v>
      </c>
      <c r="BD91" s="91">
        <f>'01,3 - Výmena výplní otvorov'!$H$34</f>
        <v>0</v>
      </c>
      <c r="BT91" s="84" t="s">
        <v>83</v>
      </c>
      <c r="BV91" s="84" t="s">
        <v>74</v>
      </c>
      <c r="BW91" s="84" t="s">
        <v>90</v>
      </c>
      <c r="BX91" s="84" t="s">
        <v>80</v>
      </c>
    </row>
    <row r="92" spans="1:76" s="84" customFormat="1" ht="23.25" customHeight="1">
      <c r="A92" s="155" t="s">
        <v>448</v>
      </c>
      <c r="B92" s="85"/>
      <c r="C92" s="86"/>
      <c r="D92" s="86"/>
      <c r="E92" s="172" t="s">
        <v>91</v>
      </c>
      <c r="F92" s="171"/>
      <c r="G92" s="171"/>
      <c r="H92" s="171"/>
      <c r="I92" s="171"/>
      <c r="J92" s="86"/>
      <c r="K92" s="172" t="s">
        <v>92</v>
      </c>
      <c r="L92" s="171"/>
      <c r="M92" s="171"/>
      <c r="N92" s="171"/>
      <c r="O92" s="171"/>
      <c r="P92" s="171"/>
      <c r="Q92" s="171"/>
      <c r="R92" s="171"/>
      <c r="S92" s="171"/>
      <c r="T92" s="171"/>
      <c r="U92" s="171"/>
      <c r="V92" s="171"/>
      <c r="W92" s="171"/>
      <c r="X92" s="171"/>
      <c r="Y92" s="171"/>
      <c r="Z92" s="171"/>
      <c r="AA92" s="171"/>
      <c r="AB92" s="171"/>
      <c r="AC92" s="171"/>
      <c r="AD92" s="171"/>
      <c r="AE92" s="171"/>
      <c r="AF92" s="171"/>
      <c r="AG92" s="168">
        <f>'01,4 - Ostatné práce ASR'!$M$28</f>
        <v>0</v>
      </c>
      <c r="AH92" s="171"/>
      <c r="AI92" s="171"/>
      <c r="AJ92" s="171"/>
      <c r="AK92" s="171"/>
      <c r="AL92" s="171"/>
      <c r="AM92" s="171"/>
      <c r="AN92" s="168">
        <f>ROUND(SUM($AG$92,$AT$92),2)</f>
        <v>0</v>
      </c>
      <c r="AO92" s="171"/>
      <c r="AP92" s="171"/>
      <c r="AQ92" s="87"/>
      <c r="AS92" s="88">
        <f>'01,4 - Ostatné práce ASR'!$M$26</f>
        <v>0</v>
      </c>
      <c r="AT92" s="89">
        <f>ROUND(SUM($AV$92:$AW$92),2)</f>
        <v>0</v>
      </c>
      <c r="AU92" s="90">
        <f>'01,4 - Ostatné práce ASR'!$W$125</f>
        <v>158.09026464</v>
      </c>
      <c r="AV92" s="89">
        <f>'01,4 - Ostatné práce ASR'!$M$30</f>
        <v>0</v>
      </c>
      <c r="AW92" s="89">
        <f>'01,4 - Ostatné práce ASR'!$M$31</f>
        <v>0</v>
      </c>
      <c r="AX92" s="89">
        <f>'01,4 - Ostatné práce ASR'!$M$32</f>
        <v>0</v>
      </c>
      <c r="AY92" s="89">
        <f>'01,4 - Ostatné práce ASR'!$M$33</f>
        <v>0</v>
      </c>
      <c r="AZ92" s="89">
        <f>'01,4 - Ostatné práce ASR'!$H$30</f>
        <v>0</v>
      </c>
      <c r="BA92" s="89">
        <f>'01,4 - Ostatné práce ASR'!$H$31</f>
        <v>0</v>
      </c>
      <c r="BB92" s="89">
        <f>'01,4 - Ostatné práce ASR'!$H$32</f>
        <v>0</v>
      </c>
      <c r="BC92" s="89">
        <f>'01,4 - Ostatné práce ASR'!$H$33</f>
        <v>0</v>
      </c>
      <c r="BD92" s="91">
        <f>'01,4 - Ostatné práce ASR'!$H$34</f>
        <v>0</v>
      </c>
      <c r="BT92" s="84" t="s">
        <v>83</v>
      </c>
      <c r="BV92" s="84" t="s">
        <v>74</v>
      </c>
      <c r="BW92" s="84" t="s">
        <v>93</v>
      </c>
      <c r="BX92" s="84" t="s">
        <v>80</v>
      </c>
    </row>
    <row r="93" spans="1:76" s="84" customFormat="1" ht="23.25" customHeight="1">
      <c r="A93" s="155" t="s">
        <v>448</v>
      </c>
      <c r="B93" s="85"/>
      <c r="C93" s="86"/>
      <c r="D93" s="86"/>
      <c r="E93" s="172" t="s">
        <v>94</v>
      </c>
      <c r="F93" s="171"/>
      <c r="G93" s="171"/>
      <c r="H93" s="171"/>
      <c r="I93" s="171"/>
      <c r="J93" s="86"/>
      <c r="K93" s="172" t="s">
        <v>95</v>
      </c>
      <c r="L93" s="171"/>
      <c r="M93" s="171"/>
      <c r="N93" s="171"/>
      <c r="O93" s="171"/>
      <c r="P93" s="171"/>
      <c r="Q93" s="171"/>
      <c r="R93" s="171"/>
      <c r="S93" s="171"/>
      <c r="T93" s="171"/>
      <c r="U93" s="171"/>
      <c r="V93" s="171"/>
      <c r="W93" s="171"/>
      <c r="X93" s="171"/>
      <c r="Y93" s="171"/>
      <c r="Z93" s="171"/>
      <c r="AA93" s="171"/>
      <c r="AB93" s="171"/>
      <c r="AC93" s="171"/>
      <c r="AD93" s="171"/>
      <c r="AE93" s="171"/>
      <c r="AF93" s="171"/>
      <c r="AG93" s="168">
        <f>'01,5 - Bleskozvod'!$M$28</f>
        <v>0</v>
      </c>
      <c r="AH93" s="171"/>
      <c r="AI93" s="171"/>
      <c r="AJ93" s="171"/>
      <c r="AK93" s="171"/>
      <c r="AL93" s="171"/>
      <c r="AM93" s="171"/>
      <c r="AN93" s="168">
        <f>ROUND(SUM($AG$93,$AT$93),2)</f>
        <v>0</v>
      </c>
      <c r="AO93" s="171"/>
      <c r="AP93" s="171"/>
      <c r="AQ93" s="87"/>
      <c r="AS93" s="88">
        <f>'01,5 - Bleskozvod'!$M$26</f>
        <v>0</v>
      </c>
      <c r="AT93" s="89">
        <f>ROUND(SUM($AV$93:$AW$93),2)</f>
        <v>0</v>
      </c>
      <c r="AU93" s="90">
        <f>'01,5 - Bleskozvod'!$W$119</f>
        <v>0</v>
      </c>
      <c r="AV93" s="89">
        <f>'01,5 - Bleskozvod'!$M$30</f>
        <v>0</v>
      </c>
      <c r="AW93" s="89">
        <f>'01,5 - Bleskozvod'!$M$31</f>
        <v>0</v>
      </c>
      <c r="AX93" s="89">
        <f>'01,5 - Bleskozvod'!$M$32</f>
        <v>0</v>
      </c>
      <c r="AY93" s="89">
        <f>'01,5 - Bleskozvod'!$M$33</f>
        <v>0</v>
      </c>
      <c r="AZ93" s="89">
        <f>'01,5 - Bleskozvod'!$H$30</f>
        <v>0</v>
      </c>
      <c r="BA93" s="89">
        <f>'01,5 - Bleskozvod'!$H$31</f>
        <v>0</v>
      </c>
      <c r="BB93" s="89">
        <f>'01,5 - Bleskozvod'!$H$32</f>
        <v>0</v>
      </c>
      <c r="BC93" s="89">
        <f>'01,5 - Bleskozvod'!$H$33</f>
        <v>0</v>
      </c>
      <c r="BD93" s="91">
        <f>'01,5 - Bleskozvod'!$H$34</f>
        <v>0</v>
      </c>
      <c r="BT93" s="84" t="s">
        <v>83</v>
      </c>
      <c r="BV93" s="84" t="s">
        <v>74</v>
      </c>
      <c r="BW93" s="84" t="s">
        <v>96</v>
      </c>
      <c r="BX93" s="84" t="s">
        <v>80</v>
      </c>
    </row>
    <row r="94" spans="1:76" s="84" customFormat="1" ht="23.25" customHeight="1">
      <c r="A94" s="155" t="s">
        <v>448</v>
      </c>
      <c r="B94" s="85"/>
      <c r="C94" s="86"/>
      <c r="D94" s="86"/>
      <c r="E94" s="172" t="s">
        <v>97</v>
      </c>
      <c r="F94" s="171"/>
      <c r="G94" s="171"/>
      <c r="H94" s="171"/>
      <c r="I94" s="171"/>
      <c r="J94" s="86"/>
      <c r="K94" s="172" t="s">
        <v>98</v>
      </c>
      <c r="L94" s="171"/>
      <c r="M94" s="171"/>
      <c r="N94" s="171"/>
      <c r="O94" s="171"/>
      <c r="P94" s="171"/>
      <c r="Q94" s="171"/>
      <c r="R94" s="171"/>
      <c r="S94" s="171"/>
      <c r="T94" s="171"/>
      <c r="U94" s="171"/>
      <c r="V94" s="171"/>
      <c r="W94" s="171"/>
      <c r="X94" s="171"/>
      <c r="Y94" s="171"/>
      <c r="Z94" s="171"/>
      <c r="AA94" s="171"/>
      <c r="AB94" s="171"/>
      <c r="AC94" s="171"/>
      <c r="AD94" s="171"/>
      <c r="AE94" s="171"/>
      <c r="AF94" s="171"/>
      <c r="AG94" s="168">
        <f>'01.6 - Vykurovanie'!$M$28</f>
        <v>0</v>
      </c>
      <c r="AH94" s="171"/>
      <c r="AI94" s="171"/>
      <c r="AJ94" s="171"/>
      <c r="AK94" s="171"/>
      <c r="AL94" s="171"/>
      <c r="AM94" s="171"/>
      <c r="AN94" s="168">
        <f>ROUND(SUM($AG$94,$AT$94),2)</f>
        <v>0</v>
      </c>
      <c r="AO94" s="171"/>
      <c r="AP94" s="171"/>
      <c r="AQ94" s="87"/>
      <c r="AS94" s="92">
        <f>'01.6 - Vykurovanie'!$M$26</f>
        <v>0</v>
      </c>
      <c r="AT94" s="93">
        <f>ROUND(SUM($AV$94:$AW$94),2)</f>
        <v>0</v>
      </c>
      <c r="AU94" s="94">
        <f>'01.6 - Vykurovanie'!$W$119</f>
        <v>0</v>
      </c>
      <c r="AV94" s="93">
        <f>'01.6 - Vykurovanie'!$M$30</f>
        <v>0</v>
      </c>
      <c r="AW94" s="93">
        <f>'01.6 - Vykurovanie'!$M$31</f>
        <v>0</v>
      </c>
      <c r="AX94" s="93">
        <f>'01.6 - Vykurovanie'!$M$32</f>
        <v>0</v>
      </c>
      <c r="AY94" s="93">
        <f>'01.6 - Vykurovanie'!$M$33</f>
        <v>0</v>
      </c>
      <c r="AZ94" s="93">
        <f>'01.6 - Vykurovanie'!$H$30</f>
        <v>0</v>
      </c>
      <c r="BA94" s="93">
        <f>'01.6 - Vykurovanie'!$H$31</f>
        <v>0</v>
      </c>
      <c r="BB94" s="93">
        <f>'01.6 - Vykurovanie'!$H$32</f>
        <v>0</v>
      </c>
      <c r="BC94" s="93">
        <f>'01.6 - Vykurovanie'!$H$33</f>
        <v>0</v>
      </c>
      <c r="BD94" s="95">
        <f>'01.6 - Vykurovanie'!$H$34</f>
        <v>0</v>
      </c>
      <c r="BT94" s="84" t="s">
        <v>83</v>
      </c>
      <c r="BV94" s="84" t="s">
        <v>74</v>
      </c>
      <c r="BW94" s="84" t="s">
        <v>99</v>
      </c>
      <c r="BX94" s="84" t="s">
        <v>80</v>
      </c>
    </row>
    <row r="95" spans="2:43" s="2" customFormat="1" ht="14.25" customHeight="1">
      <c r="B95" s="10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2"/>
    </row>
    <row r="96" spans="2:49" s="6" customFormat="1" ht="30.75" customHeight="1">
      <c r="B96" s="23"/>
      <c r="C96" s="70" t="s">
        <v>100</v>
      </c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169">
        <f>ROUND(SUM($AG$97:$AG$109),2)</f>
        <v>0</v>
      </c>
      <c r="AH96" s="166"/>
      <c r="AI96" s="166"/>
      <c r="AJ96" s="166"/>
      <c r="AK96" s="166"/>
      <c r="AL96" s="166"/>
      <c r="AM96" s="166"/>
      <c r="AN96" s="169">
        <f>ROUND(SUM($AN$97:$AN$109),2)</f>
        <v>0</v>
      </c>
      <c r="AO96" s="166"/>
      <c r="AP96" s="166"/>
      <c r="AQ96" s="25"/>
      <c r="AS96" s="65" t="s">
        <v>101</v>
      </c>
      <c r="AT96" s="66" t="s">
        <v>102</v>
      </c>
      <c r="AU96" s="66" t="s">
        <v>36</v>
      </c>
      <c r="AV96" s="67" t="s">
        <v>59</v>
      </c>
      <c r="AW96" s="68"/>
    </row>
    <row r="97" spans="2:89" s="6" customFormat="1" ht="21" customHeight="1">
      <c r="B97" s="23"/>
      <c r="C97" s="24"/>
      <c r="D97" s="86" t="s">
        <v>103</v>
      </c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167">
        <f>ROUND($AG$87*$AS$97,2)</f>
        <v>0</v>
      </c>
      <c r="AH97" s="166"/>
      <c r="AI97" s="166"/>
      <c r="AJ97" s="166"/>
      <c r="AK97" s="166"/>
      <c r="AL97" s="166"/>
      <c r="AM97" s="166"/>
      <c r="AN97" s="168">
        <f>ROUND($AG$97+$AV$97,2)</f>
        <v>0</v>
      </c>
      <c r="AO97" s="166"/>
      <c r="AP97" s="166"/>
      <c r="AQ97" s="25"/>
      <c r="AS97" s="96">
        <v>0</v>
      </c>
      <c r="AT97" s="97" t="s">
        <v>104</v>
      </c>
      <c r="AU97" s="97" t="s">
        <v>37</v>
      </c>
      <c r="AV97" s="98">
        <f>ROUND(IF($AU$97="základná",$AG$97*$L$28,IF($AU$97="znížená",$AG$97*$L$29,0)),2)</f>
        <v>0</v>
      </c>
      <c r="BV97" s="6" t="s">
        <v>105</v>
      </c>
      <c r="BY97" s="99">
        <f>IF($AU$97="základná",$AV$97,0)</f>
        <v>0</v>
      </c>
      <c r="BZ97" s="99">
        <f>IF($AU$97="znížená",$AV$97,0)</f>
        <v>0</v>
      </c>
      <c r="CA97" s="99">
        <v>0</v>
      </c>
      <c r="CB97" s="99">
        <v>0</v>
      </c>
      <c r="CC97" s="99">
        <v>0</v>
      </c>
      <c r="CD97" s="99">
        <f>IF($AU$97="základná",$AG$97,0)</f>
        <v>0</v>
      </c>
      <c r="CE97" s="99">
        <f>IF($AU$97="znížená",$AG$97,0)</f>
        <v>0</v>
      </c>
      <c r="CF97" s="99">
        <f>IF($AU$97="zákl. prenesená",$AG$97,0)</f>
        <v>0</v>
      </c>
      <c r="CG97" s="99">
        <f>IF($AU$97="zníž. prenesená",$AG$97,0)</f>
        <v>0</v>
      </c>
      <c r="CH97" s="99">
        <f>IF($AU$97="nulová",$AG$97,0)</f>
        <v>0</v>
      </c>
      <c r="CI97" s="6">
        <f>IF($AU$97="základná",1,IF($AU$97="znížená",2,IF($AU$97="zákl. prenesená",4,IF($AU$97="zníž. prenesená",5,3))))</f>
        <v>1</v>
      </c>
      <c r="CJ97" s="6">
        <f>IF($AT$97="stavebná časť",1,IF(8897="investičná časť",2,3))</f>
        <v>1</v>
      </c>
      <c r="CK97" s="6" t="str">
        <f>IF($D$97="Vyplň vlastné","","x")</f>
        <v>x</v>
      </c>
    </row>
    <row r="98" spans="2:89" s="6" customFormat="1" ht="21" customHeight="1">
      <c r="B98" s="23"/>
      <c r="C98" s="24"/>
      <c r="D98" s="86" t="s">
        <v>106</v>
      </c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167">
        <f>ROUND($AG$87*$AS$98,2)</f>
        <v>0</v>
      </c>
      <c r="AH98" s="166"/>
      <c r="AI98" s="166"/>
      <c r="AJ98" s="166"/>
      <c r="AK98" s="166"/>
      <c r="AL98" s="166"/>
      <c r="AM98" s="166"/>
      <c r="AN98" s="168">
        <f>ROUND($AG$98+$AV$98,2)</f>
        <v>0</v>
      </c>
      <c r="AO98" s="166"/>
      <c r="AP98" s="166"/>
      <c r="AQ98" s="25"/>
      <c r="AS98" s="100">
        <v>0</v>
      </c>
      <c r="AT98" s="101" t="s">
        <v>104</v>
      </c>
      <c r="AU98" s="101" t="s">
        <v>37</v>
      </c>
      <c r="AV98" s="91">
        <f>ROUND(IF($AU$98="základná",$AG$98*$L$28,IF($AU$98="znížená",$AG$98*$L$29,0)),2)</f>
        <v>0</v>
      </c>
      <c r="BV98" s="6" t="s">
        <v>105</v>
      </c>
      <c r="BY98" s="99">
        <f>IF($AU$98="základná",$AV$98,0)</f>
        <v>0</v>
      </c>
      <c r="BZ98" s="99">
        <f>IF($AU$98="znížená",$AV$98,0)</f>
        <v>0</v>
      </c>
      <c r="CA98" s="99">
        <v>0</v>
      </c>
      <c r="CB98" s="99">
        <v>0</v>
      </c>
      <c r="CC98" s="99">
        <v>0</v>
      </c>
      <c r="CD98" s="99">
        <f>IF($AU$98="základná",$AG$98,0)</f>
        <v>0</v>
      </c>
      <c r="CE98" s="99">
        <f>IF($AU$98="znížená",$AG$98,0)</f>
        <v>0</v>
      </c>
      <c r="CF98" s="99">
        <f>IF($AU$98="zákl. prenesená",$AG$98,0)</f>
        <v>0</v>
      </c>
      <c r="CG98" s="99">
        <f>IF($AU$98="zníž. prenesená",$AG$98,0)</f>
        <v>0</v>
      </c>
      <c r="CH98" s="99">
        <f>IF($AU$98="nulová",$AG$98,0)</f>
        <v>0</v>
      </c>
      <c r="CI98" s="6">
        <f>IF($AU$98="základná",1,IF($AU$98="znížená",2,IF($AU$98="zákl. prenesená",4,IF($AU$98="zníž. prenesená",5,3))))</f>
        <v>1</v>
      </c>
      <c r="CJ98" s="6">
        <f>IF($AT$98="stavebná časť",1,IF(8898="investičná časť",2,3))</f>
        <v>1</v>
      </c>
      <c r="CK98" s="6" t="str">
        <f>IF($D$98="Vyplň vlastné","","x")</f>
        <v>x</v>
      </c>
    </row>
    <row r="99" spans="2:89" s="6" customFormat="1" ht="21" customHeight="1">
      <c r="B99" s="23"/>
      <c r="C99" s="24"/>
      <c r="D99" s="86" t="s">
        <v>107</v>
      </c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167">
        <f>ROUND($AG$87*$AS$99,2)</f>
        <v>0</v>
      </c>
      <c r="AH99" s="166"/>
      <c r="AI99" s="166"/>
      <c r="AJ99" s="166"/>
      <c r="AK99" s="166"/>
      <c r="AL99" s="166"/>
      <c r="AM99" s="166"/>
      <c r="AN99" s="168">
        <f>ROUND($AG$99+$AV$99,2)</f>
        <v>0</v>
      </c>
      <c r="AO99" s="166"/>
      <c r="AP99" s="166"/>
      <c r="AQ99" s="25"/>
      <c r="AS99" s="100">
        <v>0</v>
      </c>
      <c r="AT99" s="101" t="s">
        <v>104</v>
      </c>
      <c r="AU99" s="101" t="s">
        <v>37</v>
      </c>
      <c r="AV99" s="91">
        <f>ROUND(IF($AU$99="základná",$AG$99*$L$28,IF($AU$99="znížená",$AG$99*$L$29,0)),2)</f>
        <v>0</v>
      </c>
      <c r="BV99" s="6" t="s">
        <v>105</v>
      </c>
      <c r="BY99" s="99">
        <f>IF($AU$99="základná",$AV$99,0)</f>
        <v>0</v>
      </c>
      <c r="BZ99" s="99">
        <f>IF($AU$99="znížená",$AV$99,0)</f>
        <v>0</v>
      </c>
      <c r="CA99" s="99">
        <v>0</v>
      </c>
      <c r="CB99" s="99">
        <v>0</v>
      </c>
      <c r="CC99" s="99">
        <v>0</v>
      </c>
      <c r="CD99" s="99">
        <f>IF($AU$99="základná",$AG$99,0)</f>
        <v>0</v>
      </c>
      <c r="CE99" s="99">
        <f>IF($AU$99="znížená",$AG$99,0)</f>
        <v>0</v>
      </c>
      <c r="CF99" s="99">
        <f>IF($AU$99="zákl. prenesená",$AG$99,0)</f>
        <v>0</v>
      </c>
      <c r="CG99" s="99">
        <f>IF($AU$99="zníž. prenesená",$AG$99,0)</f>
        <v>0</v>
      </c>
      <c r="CH99" s="99">
        <f>IF($AU$99="nulová",$AG$99,0)</f>
        <v>0</v>
      </c>
      <c r="CI99" s="6">
        <f>IF($AU$99="základná",1,IF($AU$99="znížená",2,IF($AU$99="zákl. prenesená",4,IF($AU$99="zníž. prenesená",5,3))))</f>
        <v>1</v>
      </c>
      <c r="CJ99" s="6">
        <f>IF($AT$99="stavebná časť",1,IF(8899="investičná časť",2,3))</f>
        <v>1</v>
      </c>
      <c r="CK99" s="6" t="str">
        <f>IF($D$99="Vyplň vlastné","","x")</f>
        <v>x</v>
      </c>
    </row>
    <row r="100" spans="2:89" s="6" customFormat="1" ht="21" customHeight="1">
      <c r="B100" s="23"/>
      <c r="C100" s="24"/>
      <c r="D100" s="86" t="s">
        <v>108</v>
      </c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167">
        <f>ROUND($AG$87*$AS$100,2)</f>
        <v>0</v>
      </c>
      <c r="AH100" s="166"/>
      <c r="AI100" s="166"/>
      <c r="AJ100" s="166"/>
      <c r="AK100" s="166"/>
      <c r="AL100" s="166"/>
      <c r="AM100" s="166"/>
      <c r="AN100" s="168">
        <f>ROUND($AG$100+$AV$100,2)</f>
        <v>0</v>
      </c>
      <c r="AO100" s="166"/>
      <c r="AP100" s="166"/>
      <c r="AQ100" s="25"/>
      <c r="AS100" s="100">
        <v>0</v>
      </c>
      <c r="AT100" s="101" t="s">
        <v>104</v>
      </c>
      <c r="AU100" s="101" t="s">
        <v>37</v>
      </c>
      <c r="AV100" s="91">
        <f>ROUND(IF($AU$100="základná",$AG$100*$L$28,IF($AU$100="znížená",$AG$100*$L$29,0)),2)</f>
        <v>0</v>
      </c>
      <c r="BV100" s="6" t="s">
        <v>105</v>
      </c>
      <c r="BY100" s="99">
        <f>IF($AU$100="základná",$AV$100,0)</f>
        <v>0</v>
      </c>
      <c r="BZ100" s="99">
        <f>IF($AU$100="znížená",$AV$100,0)</f>
        <v>0</v>
      </c>
      <c r="CA100" s="99">
        <v>0</v>
      </c>
      <c r="CB100" s="99">
        <v>0</v>
      </c>
      <c r="CC100" s="99">
        <v>0</v>
      </c>
      <c r="CD100" s="99">
        <f>IF($AU$100="základná",$AG$100,0)</f>
        <v>0</v>
      </c>
      <c r="CE100" s="99">
        <f>IF($AU$100="znížená",$AG$100,0)</f>
        <v>0</v>
      </c>
      <c r="CF100" s="99">
        <f>IF($AU$100="zákl. prenesená",$AG$100,0)</f>
        <v>0</v>
      </c>
      <c r="CG100" s="99">
        <f>IF($AU$100="zníž. prenesená",$AG$100,0)</f>
        <v>0</v>
      </c>
      <c r="CH100" s="99">
        <f>IF($AU$100="nulová",$AG$100,0)</f>
        <v>0</v>
      </c>
      <c r="CI100" s="6">
        <f>IF($AU$100="základná",1,IF($AU$100="znížená",2,IF($AU$100="zákl. prenesená",4,IF($AU$100="zníž. prenesená",5,3))))</f>
        <v>1</v>
      </c>
      <c r="CJ100" s="6">
        <f>IF($AT$100="stavebná časť",1,IF(88100="investičná časť",2,3))</f>
        <v>1</v>
      </c>
      <c r="CK100" s="6" t="str">
        <f>IF($D$100="Vyplň vlastné","","x")</f>
        <v>x</v>
      </c>
    </row>
    <row r="101" spans="2:89" s="6" customFormat="1" ht="21" customHeight="1">
      <c r="B101" s="23"/>
      <c r="C101" s="24"/>
      <c r="D101" s="86" t="s">
        <v>109</v>
      </c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167">
        <f>ROUND($AG$87*$AS$101,2)</f>
        <v>0</v>
      </c>
      <c r="AH101" s="166"/>
      <c r="AI101" s="166"/>
      <c r="AJ101" s="166"/>
      <c r="AK101" s="166"/>
      <c r="AL101" s="166"/>
      <c r="AM101" s="166"/>
      <c r="AN101" s="168">
        <f>ROUND($AG$101+$AV$101,2)</f>
        <v>0</v>
      </c>
      <c r="AO101" s="166"/>
      <c r="AP101" s="166"/>
      <c r="AQ101" s="25"/>
      <c r="AS101" s="100">
        <v>0</v>
      </c>
      <c r="AT101" s="101" t="s">
        <v>104</v>
      </c>
      <c r="AU101" s="101" t="s">
        <v>37</v>
      </c>
      <c r="AV101" s="91">
        <f>ROUND(IF($AU$101="základná",$AG$101*$L$28,IF($AU$101="znížená",$AG$101*$L$29,0)),2)</f>
        <v>0</v>
      </c>
      <c r="BV101" s="6" t="s">
        <v>105</v>
      </c>
      <c r="BY101" s="99">
        <f>IF($AU$101="základná",$AV$101,0)</f>
        <v>0</v>
      </c>
      <c r="BZ101" s="99">
        <f>IF($AU$101="znížená",$AV$101,0)</f>
        <v>0</v>
      </c>
      <c r="CA101" s="99">
        <v>0</v>
      </c>
      <c r="CB101" s="99">
        <v>0</v>
      </c>
      <c r="CC101" s="99">
        <v>0</v>
      </c>
      <c r="CD101" s="99">
        <f>IF($AU$101="základná",$AG$101,0)</f>
        <v>0</v>
      </c>
      <c r="CE101" s="99">
        <f>IF($AU$101="znížená",$AG$101,0)</f>
        <v>0</v>
      </c>
      <c r="CF101" s="99">
        <f>IF($AU$101="zákl. prenesená",$AG$101,0)</f>
        <v>0</v>
      </c>
      <c r="CG101" s="99">
        <f>IF($AU$101="zníž. prenesená",$AG$101,0)</f>
        <v>0</v>
      </c>
      <c r="CH101" s="99">
        <f>IF($AU$101="nulová",$AG$101,0)</f>
        <v>0</v>
      </c>
      <c r="CI101" s="6">
        <f>IF($AU$101="základná",1,IF($AU$101="znížená",2,IF($AU$101="zákl. prenesená",4,IF($AU$101="zníž. prenesená",5,3))))</f>
        <v>1</v>
      </c>
      <c r="CJ101" s="6">
        <f>IF($AT$101="stavebná časť",1,IF(88101="investičná časť",2,3))</f>
        <v>1</v>
      </c>
      <c r="CK101" s="6" t="str">
        <f>IF($D$101="Vyplň vlastné","","x")</f>
        <v>x</v>
      </c>
    </row>
    <row r="102" spans="2:89" s="6" customFormat="1" ht="21" customHeight="1">
      <c r="B102" s="23"/>
      <c r="C102" s="24"/>
      <c r="D102" s="86" t="s">
        <v>110</v>
      </c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167">
        <f>ROUND($AG$87*$AS$102,2)</f>
        <v>0</v>
      </c>
      <c r="AH102" s="166"/>
      <c r="AI102" s="166"/>
      <c r="AJ102" s="166"/>
      <c r="AK102" s="166"/>
      <c r="AL102" s="166"/>
      <c r="AM102" s="166"/>
      <c r="AN102" s="168">
        <f>ROUND($AG$102+$AV$102,2)</f>
        <v>0</v>
      </c>
      <c r="AO102" s="166"/>
      <c r="AP102" s="166"/>
      <c r="AQ102" s="25"/>
      <c r="AS102" s="100">
        <v>0</v>
      </c>
      <c r="AT102" s="101" t="s">
        <v>104</v>
      </c>
      <c r="AU102" s="101" t="s">
        <v>37</v>
      </c>
      <c r="AV102" s="91">
        <f>ROUND(IF($AU$102="základná",$AG$102*$L$28,IF($AU$102="znížená",$AG$102*$L$29,0)),2)</f>
        <v>0</v>
      </c>
      <c r="BV102" s="6" t="s">
        <v>105</v>
      </c>
      <c r="BY102" s="99">
        <f>IF($AU$102="základná",$AV$102,0)</f>
        <v>0</v>
      </c>
      <c r="BZ102" s="99">
        <f>IF($AU$102="znížená",$AV$102,0)</f>
        <v>0</v>
      </c>
      <c r="CA102" s="99">
        <v>0</v>
      </c>
      <c r="CB102" s="99">
        <v>0</v>
      </c>
      <c r="CC102" s="99">
        <v>0</v>
      </c>
      <c r="CD102" s="99">
        <f>IF($AU$102="základná",$AG$102,0)</f>
        <v>0</v>
      </c>
      <c r="CE102" s="99">
        <f>IF($AU$102="znížená",$AG$102,0)</f>
        <v>0</v>
      </c>
      <c r="CF102" s="99">
        <f>IF($AU$102="zákl. prenesená",$AG$102,0)</f>
        <v>0</v>
      </c>
      <c r="CG102" s="99">
        <f>IF($AU$102="zníž. prenesená",$AG$102,0)</f>
        <v>0</v>
      </c>
      <c r="CH102" s="99">
        <f>IF($AU$102="nulová",$AG$102,0)</f>
        <v>0</v>
      </c>
      <c r="CI102" s="6">
        <f>IF($AU$102="základná",1,IF($AU$102="znížená",2,IF($AU$102="zákl. prenesená",4,IF($AU$102="zníž. prenesená",5,3))))</f>
        <v>1</v>
      </c>
      <c r="CJ102" s="6">
        <f>IF($AT$102="stavebná časť",1,IF(88102="investičná časť",2,3))</f>
        <v>1</v>
      </c>
      <c r="CK102" s="6" t="str">
        <f>IF($D$102="Vyplň vlastné","","x")</f>
        <v>x</v>
      </c>
    </row>
    <row r="103" spans="2:89" s="6" customFormat="1" ht="21" customHeight="1">
      <c r="B103" s="23"/>
      <c r="C103" s="24"/>
      <c r="D103" s="86" t="s">
        <v>111</v>
      </c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167">
        <f>ROUND($AG$87*$AS$103,2)</f>
        <v>0</v>
      </c>
      <c r="AH103" s="166"/>
      <c r="AI103" s="166"/>
      <c r="AJ103" s="166"/>
      <c r="AK103" s="166"/>
      <c r="AL103" s="166"/>
      <c r="AM103" s="166"/>
      <c r="AN103" s="168">
        <f>ROUND($AG$103+$AV$103,2)</f>
        <v>0</v>
      </c>
      <c r="AO103" s="166"/>
      <c r="AP103" s="166"/>
      <c r="AQ103" s="25"/>
      <c r="AS103" s="100">
        <v>0</v>
      </c>
      <c r="AT103" s="101" t="s">
        <v>104</v>
      </c>
      <c r="AU103" s="101" t="s">
        <v>37</v>
      </c>
      <c r="AV103" s="91">
        <f>ROUND(IF($AU$103="základná",$AG$103*$L$28,IF($AU$103="znížená",$AG$103*$L$29,0)),2)</f>
        <v>0</v>
      </c>
      <c r="BV103" s="6" t="s">
        <v>105</v>
      </c>
      <c r="BY103" s="99">
        <f>IF($AU$103="základná",$AV$103,0)</f>
        <v>0</v>
      </c>
      <c r="BZ103" s="99">
        <f>IF($AU$103="znížená",$AV$103,0)</f>
        <v>0</v>
      </c>
      <c r="CA103" s="99">
        <v>0</v>
      </c>
      <c r="CB103" s="99">
        <v>0</v>
      </c>
      <c r="CC103" s="99">
        <v>0</v>
      </c>
      <c r="CD103" s="99">
        <f>IF($AU$103="základná",$AG$103,0)</f>
        <v>0</v>
      </c>
      <c r="CE103" s="99">
        <f>IF($AU$103="znížená",$AG$103,0)</f>
        <v>0</v>
      </c>
      <c r="CF103" s="99">
        <f>IF($AU$103="zákl. prenesená",$AG$103,0)</f>
        <v>0</v>
      </c>
      <c r="CG103" s="99">
        <f>IF($AU$103="zníž. prenesená",$AG$103,0)</f>
        <v>0</v>
      </c>
      <c r="CH103" s="99">
        <f>IF($AU$103="nulová",$AG$103,0)</f>
        <v>0</v>
      </c>
      <c r="CI103" s="6">
        <f>IF($AU$103="základná",1,IF($AU$103="znížená",2,IF($AU$103="zákl. prenesená",4,IF($AU$103="zníž. prenesená",5,3))))</f>
        <v>1</v>
      </c>
      <c r="CJ103" s="6">
        <f>IF($AT$103="stavebná časť",1,IF(88103="investičná časť",2,3))</f>
        <v>1</v>
      </c>
      <c r="CK103" s="6" t="str">
        <f>IF($D$103="Vyplň vlastné","","x")</f>
        <v>x</v>
      </c>
    </row>
    <row r="104" spans="2:89" s="6" customFormat="1" ht="21" customHeight="1">
      <c r="B104" s="23"/>
      <c r="C104" s="24"/>
      <c r="D104" s="86" t="s">
        <v>112</v>
      </c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167">
        <f>ROUND($AG$87*$AS$104,2)</f>
        <v>0</v>
      </c>
      <c r="AH104" s="166"/>
      <c r="AI104" s="166"/>
      <c r="AJ104" s="166"/>
      <c r="AK104" s="166"/>
      <c r="AL104" s="166"/>
      <c r="AM104" s="166"/>
      <c r="AN104" s="168">
        <f>ROUND($AG$104+$AV$104,2)</f>
        <v>0</v>
      </c>
      <c r="AO104" s="166"/>
      <c r="AP104" s="166"/>
      <c r="AQ104" s="25"/>
      <c r="AS104" s="100">
        <v>0</v>
      </c>
      <c r="AT104" s="101" t="s">
        <v>104</v>
      </c>
      <c r="AU104" s="101" t="s">
        <v>37</v>
      </c>
      <c r="AV104" s="91">
        <f>ROUND(IF($AU$104="základná",$AG$104*$L$28,IF($AU$104="znížená",$AG$104*$L$29,0)),2)</f>
        <v>0</v>
      </c>
      <c r="BV104" s="6" t="s">
        <v>105</v>
      </c>
      <c r="BY104" s="99">
        <f>IF($AU$104="základná",$AV$104,0)</f>
        <v>0</v>
      </c>
      <c r="BZ104" s="99">
        <f>IF($AU$104="znížená",$AV$104,0)</f>
        <v>0</v>
      </c>
      <c r="CA104" s="99">
        <v>0</v>
      </c>
      <c r="CB104" s="99">
        <v>0</v>
      </c>
      <c r="CC104" s="99">
        <v>0</v>
      </c>
      <c r="CD104" s="99">
        <f>IF($AU$104="základná",$AG$104,0)</f>
        <v>0</v>
      </c>
      <c r="CE104" s="99">
        <f>IF($AU$104="znížená",$AG$104,0)</f>
        <v>0</v>
      </c>
      <c r="CF104" s="99">
        <f>IF($AU$104="zákl. prenesená",$AG$104,0)</f>
        <v>0</v>
      </c>
      <c r="CG104" s="99">
        <f>IF($AU$104="zníž. prenesená",$AG$104,0)</f>
        <v>0</v>
      </c>
      <c r="CH104" s="99">
        <f>IF($AU$104="nulová",$AG$104,0)</f>
        <v>0</v>
      </c>
      <c r="CI104" s="6">
        <f>IF($AU$104="základná",1,IF($AU$104="znížená",2,IF($AU$104="zákl. prenesená",4,IF($AU$104="zníž. prenesená",5,3))))</f>
        <v>1</v>
      </c>
      <c r="CJ104" s="6">
        <f>IF($AT$104="stavebná časť",1,IF(88104="investičná časť",2,3))</f>
        <v>1</v>
      </c>
      <c r="CK104" s="6" t="str">
        <f>IF($D$104="Vyplň vlastné","","x")</f>
        <v>x</v>
      </c>
    </row>
    <row r="105" spans="2:89" s="6" customFormat="1" ht="21" customHeight="1">
      <c r="B105" s="23"/>
      <c r="C105" s="24"/>
      <c r="D105" s="86" t="s">
        <v>113</v>
      </c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167">
        <f>ROUND($AG$87*$AS$105,2)</f>
        <v>0</v>
      </c>
      <c r="AH105" s="166"/>
      <c r="AI105" s="166"/>
      <c r="AJ105" s="166"/>
      <c r="AK105" s="166"/>
      <c r="AL105" s="166"/>
      <c r="AM105" s="166"/>
      <c r="AN105" s="168">
        <f>ROUND($AG$105+$AV$105,2)</f>
        <v>0</v>
      </c>
      <c r="AO105" s="166"/>
      <c r="AP105" s="166"/>
      <c r="AQ105" s="25"/>
      <c r="AS105" s="100">
        <v>0</v>
      </c>
      <c r="AT105" s="101" t="s">
        <v>104</v>
      </c>
      <c r="AU105" s="101" t="s">
        <v>37</v>
      </c>
      <c r="AV105" s="91">
        <f>ROUND(IF($AU$105="základná",$AG$105*$L$28,IF($AU$105="znížená",$AG$105*$L$29,0)),2)</f>
        <v>0</v>
      </c>
      <c r="BV105" s="6" t="s">
        <v>105</v>
      </c>
      <c r="BY105" s="99">
        <f>IF($AU$105="základná",$AV$105,0)</f>
        <v>0</v>
      </c>
      <c r="BZ105" s="99">
        <f>IF($AU$105="znížená",$AV$105,0)</f>
        <v>0</v>
      </c>
      <c r="CA105" s="99">
        <v>0</v>
      </c>
      <c r="CB105" s="99">
        <v>0</v>
      </c>
      <c r="CC105" s="99">
        <v>0</v>
      </c>
      <c r="CD105" s="99">
        <f>IF($AU$105="základná",$AG$105,0)</f>
        <v>0</v>
      </c>
      <c r="CE105" s="99">
        <f>IF($AU$105="znížená",$AG$105,0)</f>
        <v>0</v>
      </c>
      <c r="CF105" s="99">
        <f>IF($AU$105="zákl. prenesená",$AG$105,0)</f>
        <v>0</v>
      </c>
      <c r="CG105" s="99">
        <f>IF($AU$105="zníž. prenesená",$AG$105,0)</f>
        <v>0</v>
      </c>
      <c r="CH105" s="99">
        <f>IF($AU$105="nulová",$AG$105,0)</f>
        <v>0</v>
      </c>
      <c r="CI105" s="6">
        <f>IF($AU$105="základná",1,IF($AU$105="znížená",2,IF($AU$105="zákl. prenesená",4,IF($AU$105="zníž. prenesená",5,3))))</f>
        <v>1</v>
      </c>
      <c r="CJ105" s="6">
        <f>IF($AT$105="stavebná časť",1,IF(88105="investičná časť",2,3))</f>
        <v>1</v>
      </c>
      <c r="CK105" s="6" t="str">
        <f>IF($D$105="Vyplň vlastné","","x")</f>
        <v>x</v>
      </c>
    </row>
    <row r="106" spans="2:89" s="6" customFormat="1" ht="21" customHeight="1">
      <c r="B106" s="23"/>
      <c r="C106" s="24"/>
      <c r="D106" s="86" t="s">
        <v>114</v>
      </c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167">
        <f>ROUND($AG$87*$AS$106,2)</f>
        <v>0</v>
      </c>
      <c r="AH106" s="166"/>
      <c r="AI106" s="166"/>
      <c r="AJ106" s="166"/>
      <c r="AK106" s="166"/>
      <c r="AL106" s="166"/>
      <c r="AM106" s="166"/>
      <c r="AN106" s="168">
        <f>ROUND($AG$106+$AV$106,2)</f>
        <v>0</v>
      </c>
      <c r="AO106" s="166"/>
      <c r="AP106" s="166"/>
      <c r="AQ106" s="25"/>
      <c r="AS106" s="100">
        <v>0</v>
      </c>
      <c r="AT106" s="101" t="s">
        <v>104</v>
      </c>
      <c r="AU106" s="101" t="s">
        <v>37</v>
      </c>
      <c r="AV106" s="91">
        <f>ROUND(IF($AU$106="základná",$AG$106*$L$28,IF($AU$106="znížená",$AG$106*$L$29,0)),2)</f>
        <v>0</v>
      </c>
      <c r="BV106" s="6" t="s">
        <v>105</v>
      </c>
      <c r="BY106" s="99">
        <f>IF($AU$106="základná",$AV$106,0)</f>
        <v>0</v>
      </c>
      <c r="BZ106" s="99">
        <f>IF($AU$106="znížená",$AV$106,0)</f>
        <v>0</v>
      </c>
      <c r="CA106" s="99">
        <v>0</v>
      </c>
      <c r="CB106" s="99">
        <v>0</v>
      </c>
      <c r="CC106" s="99">
        <v>0</v>
      </c>
      <c r="CD106" s="99">
        <f>IF($AU$106="základná",$AG$106,0)</f>
        <v>0</v>
      </c>
      <c r="CE106" s="99">
        <f>IF($AU$106="znížená",$AG$106,0)</f>
        <v>0</v>
      </c>
      <c r="CF106" s="99">
        <f>IF($AU$106="zákl. prenesená",$AG$106,0)</f>
        <v>0</v>
      </c>
      <c r="CG106" s="99">
        <f>IF($AU$106="zníž. prenesená",$AG$106,0)</f>
        <v>0</v>
      </c>
      <c r="CH106" s="99">
        <f>IF($AU$106="nulová",$AG$106,0)</f>
        <v>0</v>
      </c>
      <c r="CI106" s="6">
        <f>IF($AU$106="základná",1,IF($AU$106="znížená",2,IF($AU$106="zákl. prenesená",4,IF($AU$106="zníž. prenesená",5,3))))</f>
        <v>1</v>
      </c>
      <c r="CJ106" s="6">
        <f>IF($AT$106="stavebná časť",1,IF(88106="investičná časť",2,3))</f>
        <v>1</v>
      </c>
      <c r="CK106" s="6" t="str">
        <f>IF($D$106="Vyplň vlastné","","x")</f>
        <v>x</v>
      </c>
    </row>
    <row r="107" spans="2:89" s="6" customFormat="1" ht="21" customHeight="1">
      <c r="B107" s="23"/>
      <c r="C107" s="24"/>
      <c r="D107" s="165" t="s">
        <v>115</v>
      </c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  <c r="Y107" s="166"/>
      <c r="Z107" s="166"/>
      <c r="AA107" s="166"/>
      <c r="AB107" s="166"/>
      <c r="AC107" s="24"/>
      <c r="AD107" s="24"/>
      <c r="AE107" s="24"/>
      <c r="AF107" s="24"/>
      <c r="AG107" s="167">
        <f>$AG$87*$AS$107</f>
        <v>0</v>
      </c>
      <c r="AH107" s="166"/>
      <c r="AI107" s="166"/>
      <c r="AJ107" s="166"/>
      <c r="AK107" s="166"/>
      <c r="AL107" s="166"/>
      <c r="AM107" s="166"/>
      <c r="AN107" s="168">
        <f>$AG$107+$AV$107</f>
        <v>0</v>
      </c>
      <c r="AO107" s="166"/>
      <c r="AP107" s="166"/>
      <c r="AQ107" s="25"/>
      <c r="AS107" s="100">
        <v>0</v>
      </c>
      <c r="AT107" s="101" t="s">
        <v>104</v>
      </c>
      <c r="AU107" s="101" t="s">
        <v>37</v>
      </c>
      <c r="AV107" s="91">
        <f>ROUND(IF($AU$107="nulová",0,IF(OR($AU$107="základná",$AU$107="zákl. prenesená"),$AG$107*$L$28,$AG$107*$L$29)),2)</f>
        <v>0</v>
      </c>
      <c r="BV107" s="6" t="s">
        <v>116</v>
      </c>
      <c r="BY107" s="99">
        <f>IF($AU$107="základná",$AV$107,0)</f>
        <v>0</v>
      </c>
      <c r="BZ107" s="99">
        <f>IF($AU$107="znížená",$AV$107,0)</f>
        <v>0</v>
      </c>
      <c r="CA107" s="99">
        <f>IF($AU$107="zákl. prenesená",$AV$107,0)</f>
        <v>0</v>
      </c>
      <c r="CB107" s="99">
        <f>IF($AU$107="zníž. prenesená",$AV$107,0)</f>
        <v>0</v>
      </c>
      <c r="CC107" s="99">
        <f>IF($AU$107="nulová",$AV$107,0)</f>
        <v>0</v>
      </c>
      <c r="CD107" s="99">
        <f>IF($AU$107="základná",$AG$107,0)</f>
        <v>0</v>
      </c>
      <c r="CE107" s="99">
        <f>IF($AU$107="znížená",$AG$107,0)</f>
        <v>0</v>
      </c>
      <c r="CF107" s="99">
        <f>IF($AU$107="zákl. prenesená",$AG$107,0)</f>
        <v>0</v>
      </c>
      <c r="CG107" s="99">
        <f>IF($AU$107="zníž. prenesená",$AG$107,0)</f>
        <v>0</v>
      </c>
      <c r="CH107" s="99">
        <f>IF($AU$107="nulová",$AG$107,0)</f>
        <v>0</v>
      </c>
      <c r="CI107" s="6">
        <f>IF($AU$107="základná",1,IF($AU$107="znížená",2,IF($AU$107="zákl. prenesená",4,IF($AU$107="zníž. prenesená",5,3))))</f>
        <v>1</v>
      </c>
      <c r="CJ107" s="6">
        <f>IF($AT$107="stavebná časť",1,IF(88107="investičná časť",2,3))</f>
        <v>1</v>
      </c>
      <c r="CK107" s="6">
        <f>IF($D$107="Vyplň vlastné","","x")</f>
      </c>
    </row>
    <row r="108" spans="2:89" s="6" customFormat="1" ht="21" customHeight="1">
      <c r="B108" s="23"/>
      <c r="C108" s="24"/>
      <c r="D108" s="165" t="s">
        <v>115</v>
      </c>
      <c r="E108" s="166"/>
      <c r="F108" s="166"/>
      <c r="G108" s="166"/>
      <c r="H108" s="166"/>
      <c r="I108" s="166"/>
      <c r="J108" s="166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  <c r="V108" s="166"/>
      <c r="W108" s="166"/>
      <c r="X108" s="166"/>
      <c r="Y108" s="166"/>
      <c r="Z108" s="166"/>
      <c r="AA108" s="166"/>
      <c r="AB108" s="166"/>
      <c r="AC108" s="24"/>
      <c r="AD108" s="24"/>
      <c r="AE108" s="24"/>
      <c r="AF108" s="24"/>
      <c r="AG108" s="167">
        <f>$AG$87*$AS$108</f>
        <v>0</v>
      </c>
      <c r="AH108" s="166"/>
      <c r="AI108" s="166"/>
      <c r="AJ108" s="166"/>
      <c r="AK108" s="166"/>
      <c r="AL108" s="166"/>
      <c r="AM108" s="166"/>
      <c r="AN108" s="168">
        <f>$AG$108+$AV$108</f>
        <v>0</v>
      </c>
      <c r="AO108" s="166"/>
      <c r="AP108" s="166"/>
      <c r="AQ108" s="25"/>
      <c r="AS108" s="100">
        <v>0</v>
      </c>
      <c r="AT108" s="101" t="s">
        <v>104</v>
      </c>
      <c r="AU108" s="101" t="s">
        <v>37</v>
      </c>
      <c r="AV108" s="91">
        <f>ROUND(IF($AU$108="nulová",0,IF(OR($AU$108="základná",$AU$108="zákl. prenesená"),$AG$108*$L$28,$AG$108*$L$29)),2)</f>
        <v>0</v>
      </c>
      <c r="BV108" s="6" t="s">
        <v>116</v>
      </c>
      <c r="BY108" s="99">
        <f>IF($AU$108="základná",$AV$108,0)</f>
        <v>0</v>
      </c>
      <c r="BZ108" s="99">
        <f>IF($AU$108="znížená",$AV$108,0)</f>
        <v>0</v>
      </c>
      <c r="CA108" s="99">
        <f>IF($AU$108="zákl. prenesená",$AV$108,0)</f>
        <v>0</v>
      </c>
      <c r="CB108" s="99">
        <f>IF($AU$108="zníž. prenesená",$AV$108,0)</f>
        <v>0</v>
      </c>
      <c r="CC108" s="99">
        <f>IF($AU$108="nulová",$AV$108,0)</f>
        <v>0</v>
      </c>
      <c r="CD108" s="99">
        <f>IF($AU$108="základná",$AG$108,0)</f>
        <v>0</v>
      </c>
      <c r="CE108" s="99">
        <f>IF($AU$108="znížená",$AG$108,0)</f>
        <v>0</v>
      </c>
      <c r="CF108" s="99">
        <f>IF($AU$108="zákl. prenesená",$AG$108,0)</f>
        <v>0</v>
      </c>
      <c r="CG108" s="99">
        <f>IF($AU$108="zníž. prenesená",$AG$108,0)</f>
        <v>0</v>
      </c>
      <c r="CH108" s="99">
        <f>IF($AU$108="nulová",$AG$108,0)</f>
        <v>0</v>
      </c>
      <c r="CI108" s="6">
        <f>IF($AU$108="základná",1,IF($AU$108="znížená",2,IF($AU$108="zákl. prenesená",4,IF($AU$108="zníž. prenesená",5,3))))</f>
        <v>1</v>
      </c>
      <c r="CJ108" s="6">
        <f>IF($AT$108="stavebná časť",1,IF(88108="investičná časť",2,3))</f>
        <v>1</v>
      </c>
      <c r="CK108" s="6">
        <f>IF($D$108="Vyplň vlastné","","x")</f>
      </c>
    </row>
    <row r="109" spans="2:89" s="6" customFormat="1" ht="21" customHeight="1">
      <c r="B109" s="23"/>
      <c r="C109" s="24"/>
      <c r="D109" s="165" t="s">
        <v>115</v>
      </c>
      <c r="E109" s="166"/>
      <c r="F109" s="166"/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  <c r="V109" s="166"/>
      <c r="W109" s="166"/>
      <c r="X109" s="166"/>
      <c r="Y109" s="166"/>
      <c r="Z109" s="166"/>
      <c r="AA109" s="166"/>
      <c r="AB109" s="166"/>
      <c r="AC109" s="24"/>
      <c r="AD109" s="24"/>
      <c r="AE109" s="24"/>
      <c r="AF109" s="24"/>
      <c r="AG109" s="167">
        <f>$AG$87*$AS$109</f>
        <v>0</v>
      </c>
      <c r="AH109" s="166"/>
      <c r="AI109" s="166"/>
      <c r="AJ109" s="166"/>
      <c r="AK109" s="166"/>
      <c r="AL109" s="166"/>
      <c r="AM109" s="166"/>
      <c r="AN109" s="168">
        <f>$AG$109+$AV$109</f>
        <v>0</v>
      </c>
      <c r="AO109" s="166"/>
      <c r="AP109" s="166"/>
      <c r="AQ109" s="25"/>
      <c r="AS109" s="102">
        <v>0</v>
      </c>
      <c r="AT109" s="103" t="s">
        <v>104</v>
      </c>
      <c r="AU109" s="103" t="s">
        <v>37</v>
      </c>
      <c r="AV109" s="95">
        <f>ROUND(IF($AU$109="nulová",0,IF(OR($AU$109="základná",$AU$109="zákl. prenesená"),$AG$109*$L$28,$AG$109*$L$29)),2)</f>
        <v>0</v>
      </c>
      <c r="BV109" s="6" t="s">
        <v>116</v>
      </c>
      <c r="BY109" s="99">
        <f>IF($AU$109="základná",$AV$109,0)</f>
        <v>0</v>
      </c>
      <c r="BZ109" s="99">
        <f>IF($AU$109="znížená",$AV$109,0)</f>
        <v>0</v>
      </c>
      <c r="CA109" s="99">
        <f>IF($AU$109="zákl. prenesená",$AV$109,0)</f>
        <v>0</v>
      </c>
      <c r="CB109" s="99">
        <f>IF($AU$109="zníž. prenesená",$AV$109,0)</f>
        <v>0</v>
      </c>
      <c r="CC109" s="99">
        <f>IF($AU$109="nulová",$AV$109,0)</f>
        <v>0</v>
      </c>
      <c r="CD109" s="99">
        <f>IF($AU$109="základná",$AG$109,0)</f>
        <v>0</v>
      </c>
      <c r="CE109" s="99">
        <f>IF($AU$109="znížená",$AG$109,0)</f>
        <v>0</v>
      </c>
      <c r="CF109" s="99">
        <f>IF($AU$109="zákl. prenesená",$AG$109,0)</f>
        <v>0</v>
      </c>
      <c r="CG109" s="99">
        <f>IF($AU$109="zníž. prenesená",$AG$109,0)</f>
        <v>0</v>
      </c>
      <c r="CH109" s="99">
        <f>IF($AU$109="nulová",$AG$109,0)</f>
        <v>0</v>
      </c>
      <c r="CI109" s="6">
        <f>IF($AU$109="základná",1,IF($AU$109="znížená",2,IF($AU$109="zákl. prenesená",4,IF($AU$109="zníž. prenesená",5,3))))</f>
        <v>1</v>
      </c>
      <c r="CJ109" s="6">
        <f>IF($AT$109="stavebná časť",1,IF(88109="investičná časť",2,3))</f>
        <v>1</v>
      </c>
      <c r="CK109" s="6">
        <f>IF($D$109="Vyplň vlastné","","x")</f>
      </c>
    </row>
    <row r="110" spans="2:43" s="6" customFormat="1" ht="12" customHeight="1">
      <c r="B110" s="23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5"/>
    </row>
    <row r="111" spans="2:43" s="6" customFormat="1" ht="30.75" customHeight="1">
      <c r="B111" s="23"/>
      <c r="C111" s="104" t="s">
        <v>117</v>
      </c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161">
        <f>ROUND($AG$87+$AG$96,2)</f>
        <v>0</v>
      </c>
      <c r="AH111" s="162"/>
      <c r="AI111" s="162"/>
      <c r="AJ111" s="162"/>
      <c r="AK111" s="162"/>
      <c r="AL111" s="162"/>
      <c r="AM111" s="162"/>
      <c r="AN111" s="161">
        <f>ROUND($AN$87+$AN$96,2)</f>
        <v>0</v>
      </c>
      <c r="AO111" s="162"/>
      <c r="AP111" s="162"/>
      <c r="AQ111" s="25"/>
    </row>
    <row r="112" spans="2:43" s="6" customFormat="1" ht="7.5" customHeight="1">
      <c r="B112" s="46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8"/>
    </row>
  </sheetData>
  <sheetProtection password="CC35" sheet="1" objects="1" scenarios="1" formatColumns="0" formatRows="0" sort="0" autoFilter="0"/>
  <mergeCells count="99">
    <mergeCell ref="C2:AP2"/>
    <mergeCell ref="C4:AP4"/>
    <mergeCell ref="BE5:BE34"/>
    <mergeCell ref="K5:AO5"/>
    <mergeCell ref="K6:AO6"/>
    <mergeCell ref="E14:AJ14"/>
    <mergeCell ref="AK23:AO23"/>
    <mergeCell ref="AK24:AO24"/>
    <mergeCell ref="AK26:AO26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L31:O31"/>
    <mergeCell ref="W31:AE31"/>
    <mergeCell ref="AK31:AO31"/>
    <mergeCell ref="L32:O32"/>
    <mergeCell ref="W32:AE32"/>
    <mergeCell ref="AK32:AO32"/>
    <mergeCell ref="X34:AB34"/>
    <mergeCell ref="AK34:AO34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N89:AP89"/>
    <mergeCell ref="AG89:AM89"/>
    <mergeCell ref="E89:I89"/>
    <mergeCell ref="K89:AF89"/>
    <mergeCell ref="AN90:AP90"/>
    <mergeCell ref="AG90:AM90"/>
    <mergeCell ref="E90:I90"/>
    <mergeCell ref="K90:AF90"/>
    <mergeCell ref="AN91:AP91"/>
    <mergeCell ref="AG91:AM91"/>
    <mergeCell ref="E91:I91"/>
    <mergeCell ref="K91:AF91"/>
    <mergeCell ref="AN92:AP92"/>
    <mergeCell ref="AG92:AM92"/>
    <mergeCell ref="E92:I92"/>
    <mergeCell ref="K92:AF92"/>
    <mergeCell ref="AN93:AP93"/>
    <mergeCell ref="AG93:AM93"/>
    <mergeCell ref="E93:I93"/>
    <mergeCell ref="K93:AF93"/>
    <mergeCell ref="AN94:AP94"/>
    <mergeCell ref="AG94:AM94"/>
    <mergeCell ref="E94:I94"/>
    <mergeCell ref="K94:AF94"/>
    <mergeCell ref="AG97:AM97"/>
    <mergeCell ref="AN97:AP97"/>
    <mergeCell ref="AG98:AM98"/>
    <mergeCell ref="AN98:AP98"/>
    <mergeCell ref="AG99:AM99"/>
    <mergeCell ref="AN99:AP99"/>
    <mergeCell ref="AG100:AM100"/>
    <mergeCell ref="AN100:AP100"/>
    <mergeCell ref="AG101:AM101"/>
    <mergeCell ref="AN101:AP101"/>
    <mergeCell ref="AG102:AM102"/>
    <mergeCell ref="AN102:AP102"/>
    <mergeCell ref="AG103:AM103"/>
    <mergeCell ref="AN103:AP103"/>
    <mergeCell ref="AG104:AM104"/>
    <mergeCell ref="AN104:AP104"/>
    <mergeCell ref="AG105:AM105"/>
    <mergeCell ref="AN105:AP105"/>
    <mergeCell ref="AG106:AM106"/>
    <mergeCell ref="AN106:AP106"/>
    <mergeCell ref="D107:AB107"/>
    <mergeCell ref="AG107:AM107"/>
    <mergeCell ref="AN107:AP107"/>
    <mergeCell ref="D108:AB108"/>
    <mergeCell ref="AG108:AM108"/>
    <mergeCell ref="AN108:AP108"/>
    <mergeCell ref="AG111:AM111"/>
    <mergeCell ref="AN111:AP111"/>
    <mergeCell ref="AR2:BE2"/>
    <mergeCell ref="D109:AB109"/>
    <mergeCell ref="AG109:AM109"/>
    <mergeCell ref="AN109:AP109"/>
    <mergeCell ref="AG87:AM87"/>
    <mergeCell ref="AN87:AP87"/>
    <mergeCell ref="AG96:AM96"/>
    <mergeCell ref="AN96:AP96"/>
  </mergeCells>
  <dataValidations count="2">
    <dataValidation type="list" allowBlank="1" showInputMessage="1" showErrorMessage="1" error="Povolené sú hodnoty základná, znížená, nulová." sqref="AU97:AU110">
      <formula1>"základná,znížená,nulová"</formula1>
    </dataValidation>
    <dataValidation type="list" allowBlank="1" showInputMessage="1" showErrorMessage="1" error="Povolené sú hodnoty stavebná časť, technologická časť, investičná časť." sqref="AT97:AT110">
      <formula1>"stavebná časť,technologická časť,investičná časť"</formula1>
    </dataValidation>
  </dataValidations>
  <hyperlinks>
    <hyperlink ref="K1:S1" location="C2" tooltip="Súhrnný list stavby" display="1) Súhrnný list stavby"/>
    <hyperlink ref="W1:AF1" location="C87" tooltip="Rekapitulácia objektov" display="2) Rekapitulácia objektov"/>
    <hyperlink ref="A89" location="'01.1 - Zateplenie obvodov...'!C2" tooltip="01.1 - Zateplenie obvodov..." display="/"/>
    <hyperlink ref="A90" location="'01.2 - Zateplenie strechy'!C2" tooltip="01.2 - Zateplenie strechy" display="/"/>
    <hyperlink ref="A91" location="'01,3 - Výmena výplní otvorov'!C2" tooltip="01,3 - Výmena výplní otvorov" display="/"/>
    <hyperlink ref="A92" location="'01,4 - Ostatné práce ASR'!C2" tooltip="01,4 - Ostatné práce ASR" display="/"/>
    <hyperlink ref="A93" location="'01,5 - Bleskozvod'!C2" tooltip="01,5 - Bleskozvod" display="/"/>
    <hyperlink ref="A94" location="'01.6 - Vykurovanie'!C2" tooltip="01.6 - Vykurovanie" display="/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97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535"/>
  <sheetViews>
    <sheetView showGridLines="0" zoomScalePageLayoutView="0" workbookViewId="0" topLeftCell="A1">
      <pane ySplit="1" topLeftCell="A80" activePane="bottomLeft" state="frozen"/>
      <selection pane="topLeft" activeCell="A1" sqref="A1"/>
      <selection pane="bottomLeft" activeCell="N100" sqref="N100:Q100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60"/>
      <c r="B1" s="157"/>
      <c r="C1" s="157"/>
      <c r="D1" s="158" t="s">
        <v>1</v>
      </c>
      <c r="E1" s="157"/>
      <c r="F1" s="159" t="s">
        <v>449</v>
      </c>
      <c r="G1" s="159"/>
      <c r="H1" s="205" t="s">
        <v>450</v>
      </c>
      <c r="I1" s="205"/>
      <c r="J1" s="205"/>
      <c r="K1" s="205"/>
      <c r="L1" s="159" t="s">
        <v>451</v>
      </c>
      <c r="M1" s="157"/>
      <c r="N1" s="157"/>
      <c r="O1" s="158" t="s">
        <v>118</v>
      </c>
      <c r="P1" s="157"/>
      <c r="Q1" s="157"/>
      <c r="R1" s="157"/>
      <c r="S1" s="159" t="s">
        <v>452</v>
      </c>
      <c r="T1" s="159"/>
      <c r="U1" s="160"/>
      <c r="V1" s="16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95" t="s">
        <v>4</v>
      </c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S2" s="163" t="s">
        <v>5</v>
      </c>
      <c r="T2" s="164"/>
      <c r="U2" s="164"/>
      <c r="V2" s="164"/>
      <c r="W2" s="164"/>
      <c r="X2" s="164"/>
      <c r="Y2" s="164"/>
      <c r="Z2" s="164"/>
      <c r="AA2" s="164"/>
      <c r="AB2" s="164"/>
      <c r="AC2" s="164"/>
      <c r="AT2" s="2" t="s">
        <v>84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72</v>
      </c>
    </row>
    <row r="4" spans="2:46" s="2" customFormat="1" ht="37.5" customHeight="1">
      <c r="B4" s="10"/>
      <c r="C4" s="183" t="s">
        <v>119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2"/>
      <c r="T4" s="13" t="s">
        <v>9</v>
      </c>
      <c r="AT4" s="2" t="s">
        <v>3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30.75" customHeight="1">
      <c r="B6" s="10"/>
      <c r="C6" s="11"/>
      <c r="D6" s="18" t="s">
        <v>15</v>
      </c>
      <c r="E6" s="11"/>
      <c r="F6" s="220" t="str">
        <f>'Rekapitulácia stavby'!$K$6</f>
        <v>Zníženie energetickej náročnosti v spoločnosti LEMAKOR, spol. s.r.o.</v>
      </c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1"/>
      <c r="R6" s="12"/>
    </row>
    <row r="7" spans="2:18" s="2" customFormat="1" ht="30.75" customHeight="1">
      <c r="B7" s="10"/>
      <c r="C7" s="11"/>
      <c r="D7" s="18" t="s">
        <v>120</v>
      </c>
      <c r="E7" s="11"/>
      <c r="F7" s="220" t="s">
        <v>121</v>
      </c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1"/>
      <c r="R7" s="12"/>
    </row>
    <row r="8" spans="2:18" s="6" customFormat="1" ht="37.5" customHeight="1">
      <c r="B8" s="23"/>
      <c r="C8" s="24"/>
      <c r="D8" s="17" t="s">
        <v>122</v>
      </c>
      <c r="E8" s="24"/>
      <c r="F8" s="199" t="s">
        <v>123</v>
      </c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24"/>
      <c r="R8" s="25"/>
    </row>
    <row r="9" spans="2:18" s="6" customFormat="1" ht="15" customHeight="1">
      <c r="B9" s="23"/>
      <c r="C9" s="24"/>
      <c r="D9" s="18" t="s">
        <v>17</v>
      </c>
      <c r="E9" s="24"/>
      <c r="F9" s="16"/>
      <c r="G9" s="24"/>
      <c r="H9" s="24"/>
      <c r="I9" s="24"/>
      <c r="J9" s="24"/>
      <c r="K9" s="24"/>
      <c r="L9" s="24"/>
      <c r="M9" s="18" t="s">
        <v>18</v>
      </c>
      <c r="N9" s="24"/>
      <c r="O9" s="16"/>
      <c r="P9" s="24"/>
      <c r="Q9" s="24"/>
      <c r="R9" s="25"/>
    </row>
    <row r="10" spans="2:18" s="6" customFormat="1" ht="15" customHeight="1">
      <c r="B10" s="23"/>
      <c r="C10" s="24"/>
      <c r="D10" s="18" t="s">
        <v>19</v>
      </c>
      <c r="E10" s="24"/>
      <c r="F10" s="16" t="s">
        <v>20</v>
      </c>
      <c r="G10" s="24"/>
      <c r="H10" s="24"/>
      <c r="I10" s="24"/>
      <c r="J10" s="24"/>
      <c r="K10" s="24"/>
      <c r="L10" s="24"/>
      <c r="M10" s="18" t="s">
        <v>21</v>
      </c>
      <c r="N10" s="24"/>
      <c r="O10" s="228" t="str">
        <f>'Rekapitulácia stavby'!$AN$8</f>
        <v>05.07.2018</v>
      </c>
      <c r="P10" s="166"/>
      <c r="Q10" s="24"/>
      <c r="R10" s="25"/>
    </row>
    <row r="11" spans="2:18" s="6" customFormat="1" ht="12" customHeight="1"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5"/>
    </row>
    <row r="12" spans="2:18" s="6" customFormat="1" ht="15" customHeight="1">
      <c r="B12" s="23"/>
      <c r="C12" s="24"/>
      <c r="D12" s="18" t="s">
        <v>23</v>
      </c>
      <c r="E12" s="24"/>
      <c r="F12" s="24"/>
      <c r="G12" s="24"/>
      <c r="H12" s="24"/>
      <c r="I12" s="24"/>
      <c r="J12" s="24"/>
      <c r="K12" s="24"/>
      <c r="L12" s="24"/>
      <c r="M12" s="18" t="s">
        <v>24</v>
      </c>
      <c r="N12" s="24"/>
      <c r="O12" s="186"/>
      <c r="P12" s="166"/>
      <c r="Q12" s="24"/>
      <c r="R12" s="25"/>
    </row>
    <row r="13" spans="2:18" s="6" customFormat="1" ht="18.75" customHeight="1">
      <c r="B13" s="23"/>
      <c r="C13" s="24"/>
      <c r="D13" s="24"/>
      <c r="E13" s="16" t="s">
        <v>25</v>
      </c>
      <c r="F13" s="24"/>
      <c r="G13" s="24"/>
      <c r="H13" s="24"/>
      <c r="I13" s="24"/>
      <c r="J13" s="24"/>
      <c r="K13" s="24"/>
      <c r="L13" s="24"/>
      <c r="M13" s="18" t="s">
        <v>26</v>
      </c>
      <c r="N13" s="24"/>
      <c r="O13" s="186"/>
      <c r="P13" s="166"/>
      <c r="Q13" s="24"/>
      <c r="R13" s="25"/>
    </row>
    <row r="14" spans="2:18" s="6" customFormat="1" ht="7.5" customHeight="1"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5"/>
    </row>
    <row r="15" spans="2:18" s="6" customFormat="1" ht="15" customHeight="1">
      <c r="B15" s="23"/>
      <c r="C15" s="24"/>
      <c r="D15" s="18" t="s">
        <v>27</v>
      </c>
      <c r="E15" s="24"/>
      <c r="F15" s="24"/>
      <c r="G15" s="24"/>
      <c r="H15" s="24"/>
      <c r="I15" s="24"/>
      <c r="J15" s="24"/>
      <c r="K15" s="24"/>
      <c r="L15" s="24"/>
      <c r="M15" s="18" t="s">
        <v>24</v>
      </c>
      <c r="N15" s="24"/>
      <c r="O15" s="227" t="str">
        <f>IF('Rekapitulácia stavby'!$AN$13="","",'Rekapitulácia stavby'!$AN$13)</f>
        <v>Vyplň údaj</v>
      </c>
      <c r="P15" s="166"/>
      <c r="Q15" s="24"/>
      <c r="R15" s="25"/>
    </row>
    <row r="16" spans="2:18" s="6" customFormat="1" ht="18.75" customHeight="1">
      <c r="B16" s="23"/>
      <c r="C16" s="24"/>
      <c r="D16" s="24"/>
      <c r="E16" s="227" t="str">
        <f>IF('Rekapitulácia stavby'!$E$14="","",'Rekapitulácia stavby'!$E$14)</f>
        <v>Vyplň údaj</v>
      </c>
      <c r="F16" s="166"/>
      <c r="G16" s="166"/>
      <c r="H16" s="166"/>
      <c r="I16" s="166"/>
      <c r="J16" s="166"/>
      <c r="K16" s="166"/>
      <c r="L16" s="166"/>
      <c r="M16" s="18" t="s">
        <v>26</v>
      </c>
      <c r="N16" s="24"/>
      <c r="O16" s="227" t="str">
        <f>IF('Rekapitulácia stavby'!$AN$14="","",'Rekapitulácia stavby'!$AN$14)</f>
        <v>Vyplň údaj</v>
      </c>
      <c r="P16" s="166"/>
      <c r="Q16" s="24"/>
      <c r="R16" s="25"/>
    </row>
    <row r="17" spans="2:18" s="6" customFormat="1" ht="7.5" customHeight="1"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5"/>
    </row>
    <row r="18" spans="2:18" s="6" customFormat="1" ht="15" customHeight="1">
      <c r="B18" s="23"/>
      <c r="C18" s="24"/>
      <c r="D18" s="18" t="s">
        <v>29</v>
      </c>
      <c r="E18" s="24"/>
      <c r="F18" s="24"/>
      <c r="G18" s="24"/>
      <c r="H18" s="24"/>
      <c r="I18" s="24"/>
      <c r="J18" s="24"/>
      <c r="K18" s="24"/>
      <c r="L18" s="24"/>
      <c r="M18" s="18" t="s">
        <v>24</v>
      </c>
      <c r="N18" s="24"/>
      <c r="O18" s="186"/>
      <c r="P18" s="166"/>
      <c r="Q18" s="24"/>
      <c r="R18" s="25"/>
    </row>
    <row r="19" spans="2:18" s="6" customFormat="1" ht="18.75" customHeight="1">
      <c r="B19" s="23"/>
      <c r="C19" s="24"/>
      <c r="D19" s="24"/>
      <c r="E19" s="16" t="s">
        <v>30</v>
      </c>
      <c r="F19" s="24"/>
      <c r="G19" s="24"/>
      <c r="H19" s="24"/>
      <c r="I19" s="24"/>
      <c r="J19" s="24"/>
      <c r="K19" s="24"/>
      <c r="L19" s="24"/>
      <c r="M19" s="18" t="s">
        <v>26</v>
      </c>
      <c r="N19" s="24"/>
      <c r="O19" s="186"/>
      <c r="P19" s="166"/>
      <c r="Q19" s="24"/>
      <c r="R19" s="25"/>
    </row>
    <row r="20" spans="2:18" s="6" customFormat="1" ht="7.5" customHeight="1">
      <c r="B20" s="2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5"/>
    </row>
    <row r="21" spans="2:18" s="6" customFormat="1" ht="15" customHeight="1">
      <c r="B21" s="23"/>
      <c r="C21" s="24"/>
      <c r="D21" s="18" t="s">
        <v>31</v>
      </c>
      <c r="E21" s="24"/>
      <c r="F21" s="24"/>
      <c r="G21" s="24"/>
      <c r="H21" s="24"/>
      <c r="I21" s="24"/>
      <c r="J21" s="24"/>
      <c r="K21" s="24"/>
      <c r="L21" s="24"/>
      <c r="M21" s="18" t="s">
        <v>24</v>
      </c>
      <c r="N21" s="24"/>
      <c r="O21" s="186">
        <f>IF('Rekapitulácia stavby'!$AN$19="","",'Rekapitulácia stavby'!$AN$19)</f>
      </c>
      <c r="P21" s="166"/>
      <c r="Q21" s="24"/>
      <c r="R21" s="25"/>
    </row>
    <row r="22" spans="2:18" s="6" customFormat="1" ht="18.75" customHeight="1">
      <c r="B22" s="23"/>
      <c r="C22" s="24"/>
      <c r="D22" s="24"/>
      <c r="E22" s="16" t="str">
        <f>IF('Rekapitulácia stavby'!$E$20="","",'Rekapitulácia stavby'!$E$20)</f>
        <v> </v>
      </c>
      <c r="F22" s="24"/>
      <c r="G22" s="24"/>
      <c r="H22" s="24"/>
      <c r="I22" s="24"/>
      <c r="J22" s="24"/>
      <c r="K22" s="24"/>
      <c r="L22" s="24"/>
      <c r="M22" s="18" t="s">
        <v>26</v>
      </c>
      <c r="N22" s="24"/>
      <c r="O22" s="186">
        <f>IF('Rekapitulácia stavby'!$AN$20="","",'Rekapitulácia stavby'!$AN$20)</f>
      </c>
      <c r="P22" s="166"/>
      <c r="Q22" s="24"/>
      <c r="R22" s="25"/>
    </row>
    <row r="23" spans="2:18" s="6" customFormat="1" ht="7.5" customHeight="1"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</row>
    <row r="24" spans="2:18" s="6" customFormat="1" ht="7.5" customHeight="1">
      <c r="B24" s="23"/>
      <c r="C24" s="24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24"/>
      <c r="R24" s="25"/>
    </row>
    <row r="25" spans="2:18" s="6" customFormat="1" ht="15" customHeight="1">
      <c r="B25" s="23"/>
      <c r="C25" s="24"/>
      <c r="D25" s="105" t="s">
        <v>124</v>
      </c>
      <c r="E25" s="24"/>
      <c r="F25" s="24"/>
      <c r="G25" s="24"/>
      <c r="H25" s="24"/>
      <c r="I25" s="24"/>
      <c r="J25" s="24"/>
      <c r="K25" s="24"/>
      <c r="L25" s="24"/>
      <c r="M25" s="201">
        <f>$N$89</f>
        <v>0</v>
      </c>
      <c r="N25" s="166"/>
      <c r="O25" s="166"/>
      <c r="P25" s="166"/>
      <c r="Q25" s="24"/>
      <c r="R25" s="25"/>
    </row>
    <row r="26" spans="2:18" s="6" customFormat="1" ht="15" customHeight="1">
      <c r="B26" s="23"/>
      <c r="C26" s="24"/>
      <c r="D26" s="22" t="s">
        <v>110</v>
      </c>
      <c r="E26" s="24"/>
      <c r="F26" s="24"/>
      <c r="G26" s="24"/>
      <c r="H26" s="24"/>
      <c r="I26" s="24"/>
      <c r="J26" s="24"/>
      <c r="K26" s="24"/>
      <c r="L26" s="24"/>
      <c r="M26" s="201">
        <f>$N$99</f>
        <v>0</v>
      </c>
      <c r="N26" s="166"/>
      <c r="O26" s="166"/>
      <c r="P26" s="166"/>
      <c r="Q26" s="24"/>
      <c r="R26" s="25"/>
    </row>
    <row r="27" spans="2:18" s="6" customFormat="1" ht="7.5" customHeight="1"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5"/>
    </row>
    <row r="28" spans="2:18" s="6" customFormat="1" ht="26.25" customHeight="1">
      <c r="B28" s="23"/>
      <c r="C28" s="24"/>
      <c r="D28" s="106" t="s">
        <v>35</v>
      </c>
      <c r="E28" s="24"/>
      <c r="F28" s="24"/>
      <c r="G28" s="24"/>
      <c r="H28" s="24"/>
      <c r="I28" s="24"/>
      <c r="J28" s="24"/>
      <c r="K28" s="24"/>
      <c r="L28" s="24"/>
      <c r="M28" s="226">
        <f>ROUND($M$25+$M$26,2)</f>
        <v>0</v>
      </c>
      <c r="N28" s="166"/>
      <c r="O28" s="166"/>
      <c r="P28" s="166"/>
      <c r="Q28" s="24"/>
      <c r="R28" s="25"/>
    </row>
    <row r="29" spans="2:18" s="6" customFormat="1" ht="7.5" customHeight="1">
      <c r="B29" s="23"/>
      <c r="C29" s="24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24"/>
      <c r="R29" s="25"/>
    </row>
    <row r="30" spans="2:18" s="6" customFormat="1" ht="15" customHeight="1">
      <c r="B30" s="23"/>
      <c r="C30" s="24"/>
      <c r="D30" s="29" t="s">
        <v>36</v>
      </c>
      <c r="E30" s="29" t="s">
        <v>37</v>
      </c>
      <c r="F30" s="30">
        <v>0.2</v>
      </c>
      <c r="G30" s="107" t="s">
        <v>38</v>
      </c>
      <c r="H30" s="225">
        <f>ROUND((((SUM($BE$99:$BE$106)+SUM($BE$125:$BE$158))+SUM($BE$159:$BE$160))),2)</f>
        <v>0</v>
      </c>
      <c r="I30" s="166"/>
      <c r="J30" s="166"/>
      <c r="K30" s="24"/>
      <c r="L30" s="24"/>
      <c r="M30" s="225">
        <f>ROUND((((SUM($BE$99:$BE$106)+SUM($BE$125:$BE$158))*$F$30)+SUM($BE$159:$BE$160)*$F$30),2)</f>
        <v>0</v>
      </c>
      <c r="N30" s="166"/>
      <c r="O30" s="166"/>
      <c r="P30" s="166"/>
      <c r="Q30" s="24"/>
      <c r="R30" s="25"/>
    </row>
    <row r="31" spans="2:18" s="6" customFormat="1" ht="15" customHeight="1">
      <c r="B31" s="23"/>
      <c r="C31" s="24"/>
      <c r="D31" s="24"/>
      <c r="E31" s="29" t="s">
        <v>39</v>
      </c>
      <c r="F31" s="30">
        <v>0.2</v>
      </c>
      <c r="G31" s="107" t="s">
        <v>38</v>
      </c>
      <c r="H31" s="225">
        <f>ROUND((((SUM($BF$99:$BF$106)+SUM($BF$125:$BF$158))+SUM($BF$159:$BF$160))),2)</f>
        <v>0</v>
      </c>
      <c r="I31" s="166"/>
      <c r="J31" s="166"/>
      <c r="K31" s="24"/>
      <c r="L31" s="24"/>
      <c r="M31" s="225">
        <f>ROUND((((SUM($BF$99:$BF$106)+SUM($BF$125:$BF$158))*$F$31)+SUM($BF$159:$BF$160)*$F$31),2)</f>
        <v>0</v>
      </c>
      <c r="N31" s="166"/>
      <c r="O31" s="166"/>
      <c r="P31" s="166"/>
      <c r="Q31" s="24"/>
      <c r="R31" s="25"/>
    </row>
    <row r="32" spans="2:18" s="6" customFormat="1" ht="15" customHeight="1" hidden="1">
      <c r="B32" s="23"/>
      <c r="C32" s="24"/>
      <c r="D32" s="24"/>
      <c r="E32" s="29" t="s">
        <v>40</v>
      </c>
      <c r="F32" s="30">
        <v>0.2</v>
      </c>
      <c r="G32" s="107" t="s">
        <v>38</v>
      </c>
      <c r="H32" s="225">
        <f>ROUND((((SUM($BG$99:$BG$106)+SUM($BG$125:$BG$158))+SUM($BG$159:$BG$160))),2)</f>
        <v>0</v>
      </c>
      <c r="I32" s="166"/>
      <c r="J32" s="166"/>
      <c r="K32" s="24"/>
      <c r="L32" s="24"/>
      <c r="M32" s="225">
        <v>0</v>
      </c>
      <c r="N32" s="166"/>
      <c r="O32" s="166"/>
      <c r="P32" s="166"/>
      <c r="Q32" s="24"/>
      <c r="R32" s="25"/>
    </row>
    <row r="33" spans="2:18" s="6" customFormat="1" ht="15" customHeight="1" hidden="1">
      <c r="B33" s="23"/>
      <c r="C33" s="24"/>
      <c r="D33" s="24"/>
      <c r="E33" s="29" t="s">
        <v>41</v>
      </c>
      <c r="F33" s="30">
        <v>0.2</v>
      </c>
      <c r="G33" s="107" t="s">
        <v>38</v>
      </c>
      <c r="H33" s="225">
        <f>ROUND((((SUM($BH$99:$BH$106)+SUM($BH$125:$BH$158))+SUM($BH$159:$BH$160))),2)</f>
        <v>0</v>
      </c>
      <c r="I33" s="166"/>
      <c r="J33" s="166"/>
      <c r="K33" s="24"/>
      <c r="L33" s="24"/>
      <c r="M33" s="225">
        <v>0</v>
      </c>
      <c r="N33" s="166"/>
      <c r="O33" s="166"/>
      <c r="P33" s="166"/>
      <c r="Q33" s="24"/>
      <c r="R33" s="25"/>
    </row>
    <row r="34" spans="2:18" s="6" customFormat="1" ht="15" customHeight="1" hidden="1">
      <c r="B34" s="23"/>
      <c r="C34" s="24"/>
      <c r="D34" s="24"/>
      <c r="E34" s="29" t="s">
        <v>42</v>
      </c>
      <c r="F34" s="30">
        <v>0</v>
      </c>
      <c r="G34" s="107" t="s">
        <v>38</v>
      </c>
      <c r="H34" s="225">
        <f>ROUND((((SUM($BI$99:$BI$106)+SUM($BI$125:$BI$158))+SUM($BI$159:$BI$160))),2)</f>
        <v>0</v>
      </c>
      <c r="I34" s="166"/>
      <c r="J34" s="166"/>
      <c r="K34" s="24"/>
      <c r="L34" s="24"/>
      <c r="M34" s="225">
        <v>0</v>
      </c>
      <c r="N34" s="166"/>
      <c r="O34" s="166"/>
      <c r="P34" s="166"/>
      <c r="Q34" s="24"/>
      <c r="R34" s="25"/>
    </row>
    <row r="35" spans="2:18" s="6" customFormat="1" ht="7.5" customHeight="1"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5"/>
    </row>
    <row r="36" spans="2:18" s="6" customFormat="1" ht="26.25" customHeight="1">
      <c r="B36" s="23"/>
      <c r="C36" s="33"/>
      <c r="D36" s="34" t="s">
        <v>43</v>
      </c>
      <c r="E36" s="35"/>
      <c r="F36" s="35"/>
      <c r="G36" s="108" t="s">
        <v>44</v>
      </c>
      <c r="H36" s="36" t="s">
        <v>45</v>
      </c>
      <c r="I36" s="35"/>
      <c r="J36" s="35"/>
      <c r="K36" s="35"/>
      <c r="L36" s="182">
        <f>ROUND(SUM($M$28:$M$34),2)</f>
        <v>0</v>
      </c>
      <c r="M36" s="174"/>
      <c r="N36" s="174"/>
      <c r="O36" s="174"/>
      <c r="P36" s="176"/>
      <c r="Q36" s="33"/>
      <c r="R36" s="25"/>
    </row>
    <row r="37" spans="2:18" s="6" customFormat="1" ht="15" customHeight="1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/>
    </row>
    <row r="38" spans="2:18" s="6" customFormat="1" ht="15" customHeight="1"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5"/>
    </row>
    <row r="39" spans="2:18" s="2" customFormat="1" ht="14.25" customHeight="1"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2"/>
    </row>
    <row r="40" spans="2:18" s="2" customFormat="1" ht="14.25" customHeight="1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2"/>
    </row>
    <row r="41" spans="2:18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</row>
    <row r="42" spans="2:18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</row>
    <row r="43" spans="2:18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</row>
    <row r="44" spans="2:18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</row>
    <row r="45" spans="2:18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</row>
    <row r="46" spans="2:18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</row>
    <row r="47" spans="2:18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</row>
    <row r="48" spans="2:18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</row>
    <row r="49" spans="2:18" s="2" customFormat="1" ht="14.25" customHeight="1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</row>
    <row r="50" spans="2:18" s="6" customFormat="1" ht="15.75" customHeight="1">
      <c r="B50" s="23"/>
      <c r="C50" s="24"/>
      <c r="D50" s="37" t="s">
        <v>46</v>
      </c>
      <c r="E50" s="38"/>
      <c r="F50" s="38"/>
      <c r="G50" s="38"/>
      <c r="H50" s="39"/>
      <c r="I50" s="24"/>
      <c r="J50" s="37" t="s">
        <v>47</v>
      </c>
      <c r="K50" s="38"/>
      <c r="L50" s="38"/>
      <c r="M50" s="38"/>
      <c r="N50" s="38"/>
      <c r="O50" s="38"/>
      <c r="P50" s="39"/>
      <c r="Q50" s="24"/>
      <c r="R50" s="25"/>
    </row>
    <row r="51" spans="2:18" s="2" customFormat="1" ht="14.25" customHeight="1">
      <c r="B51" s="10"/>
      <c r="C51" s="11"/>
      <c r="D51" s="40"/>
      <c r="E51" s="11"/>
      <c r="F51" s="11"/>
      <c r="G51" s="11"/>
      <c r="H51" s="41"/>
      <c r="I51" s="11"/>
      <c r="J51" s="40"/>
      <c r="K51" s="11"/>
      <c r="L51" s="11"/>
      <c r="M51" s="11"/>
      <c r="N51" s="11"/>
      <c r="O51" s="11"/>
      <c r="P51" s="41"/>
      <c r="Q51" s="11"/>
      <c r="R51" s="12"/>
    </row>
    <row r="52" spans="2:18" s="2" customFormat="1" ht="14.25" customHeight="1">
      <c r="B52" s="10"/>
      <c r="C52" s="11"/>
      <c r="D52" s="40"/>
      <c r="E52" s="11"/>
      <c r="F52" s="11"/>
      <c r="G52" s="11"/>
      <c r="H52" s="41"/>
      <c r="I52" s="11"/>
      <c r="J52" s="40"/>
      <c r="K52" s="11"/>
      <c r="L52" s="11"/>
      <c r="M52" s="11"/>
      <c r="N52" s="11"/>
      <c r="O52" s="11"/>
      <c r="P52" s="41"/>
      <c r="Q52" s="11"/>
      <c r="R52" s="12"/>
    </row>
    <row r="53" spans="2:18" s="2" customFormat="1" ht="14.25" customHeight="1">
      <c r="B53" s="10"/>
      <c r="C53" s="11"/>
      <c r="D53" s="40"/>
      <c r="E53" s="11"/>
      <c r="F53" s="11"/>
      <c r="G53" s="11"/>
      <c r="H53" s="41"/>
      <c r="I53" s="11"/>
      <c r="J53" s="40"/>
      <c r="K53" s="11"/>
      <c r="L53" s="11"/>
      <c r="M53" s="11"/>
      <c r="N53" s="11"/>
      <c r="O53" s="11"/>
      <c r="P53" s="41"/>
      <c r="Q53" s="11"/>
      <c r="R53" s="12"/>
    </row>
    <row r="54" spans="2:18" s="2" customFormat="1" ht="14.25" customHeight="1">
      <c r="B54" s="10"/>
      <c r="C54" s="11"/>
      <c r="D54" s="40"/>
      <c r="E54" s="11"/>
      <c r="F54" s="11"/>
      <c r="G54" s="11"/>
      <c r="H54" s="41"/>
      <c r="I54" s="11"/>
      <c r="J54" s="40"/>
      <c r="K54" s="11"/>
      <c r="L54" s="11"/>
      <c r="M54" s="11"/>
      <c r="N54" s="11"/>
      <c r="O54" s="11"/>
      <c r="P54" s="41"/>
      <c r="Q54" s="11"/>
      <c r="R54" s="12"/>
    </row>
    <row r="55" spans="2:18" s="2" customFormat="1" ht="14.25" customHeight="1">
      <c r="B55" s="10"/>
      <c r="C55" s="11"/>
      <c r="D55" s="40"/>
      <c r="E55" s="11"/>
      <c r="F55" s="11"/>
      <c r="G55" s="11"/>
      <c r="H55" s="41"/>
      <c r="I55" s="11"/>
      <c r="J55" s="40"/>
      <c r="K55" s="11"/>
      <c r="L55" s="11"/>
      <c r="M55" s="11"/>
      <c r="N55" s="11"/>
      <c r="O55" s="11"/>
      <c r="P55" s="41"/>
      <c r="Q55" s="11"/>
      <c r="R55" s="12"/>
    </row>
    <row r="56" spans="2:18" s="2" customFormat="1" ht="14.25" customHeight="1">
      <c r="B56" s="10"/>
      <c r="C56" s="11"/>
      <c r="D56" s="40"/>
      <c r="E56" s="11"/>
      <c r="F56" s="11"/>
      <c r="G56" s="11"/>
      <c r="H56" s="41"/>
      <c r="I56" s="11"/>
      <c r="J56" s="40"/>
      <c r="K56" s="11"/>
      <c r="L56" s="11"/>
      <c r="M56" s="11"/>
      <c r="N56" s="11"/>
      <c r="O56" s="11"/>
      <c r="P56" s="41"/>
      <c r="Q56" s="11"/>
      <c r="R56" s="12"/>
    </row>
    <row r="57" spans="2:18" s="2" customFormat="1" ht="14.25" customHeight="1">
      <c r="B57" s="10"/>
      <c r="C57" s="11"/>
      <c r="D57" s="40"/>
      <c r="E57" s="11"/>
      <c r="F57" s="11"/>
      <c r="G57" s="11"/>
      <c r="H57" s="41"/>
      <c r="I57" s="11"/>
      <c r="J57" s="40"/>
      <c r="K57" s="11"/>
      <c r="L57" s="11"/>
      <c r="M57" s="11"/>
      <c r="N57" s="11"/>
      <c r="O57" s="11"/>
      <c r="P57" s="41"/>
      <c r="Q57" s="11"/>
      <c r="R57" s="12"/>
    </row>
    <row r="58" spans="2:18" s="2" customFormat="1" ht="14.25" customHeight="1">
      <c r="B58" s="10"/>
      <c r="C58" s="11"/>
      <c r="D58" s="40"/>
      <c r="E58" s="11"/>
      <c r="F58" s="11"/>
      <c r="G58" s="11"/>
      <c r="H58" s="41"/>
      <c r="I58" s="11"/>
      <c r="J58" s="40"/>
      <c r="K58" s="11"/>
      <c r="L58" s="11"/>
      <c r="M58" s="11"/>
      <c r="N58" s="11"/>
      <c r="O58" s="11"/>
      <c r="P58" s="41"/>
      <c r="Q58" s="11"/>
      <c r="R58" s="12"/>
    </row>
    <row r="59" spans="2:18" s="6" customFormat="1" ht="15.75" customHeight="1">
      <c r="B59" s="23"/>
      <c r="C59" s="24"/>
      <c r="D59" s="42" t="s">
        <v>48</v>
      </c>
      <c r="E59" s="43"/>
      <c r="F59" s="43"/>
      <c r="G59" s="44" t="s">
        <v>49</v>
      </c>
      <c r="H59" s="45"/>
      <c r="I59" s="24"/>
      <c r="J59" s="42" t="s">
        <v>48</v>
      </c>
      <c r="K59" s="43"/>
      <c r="L59" s="43"/>
      <c r="M59" s="43"/>
      <c r="N59" s="44" t="s">
        <v>49</v>
      </c>
      <c r="O59" s="43"/>
      <c r="P59" s="45"/>
      <c r="Q59" s="24"/>
      <c r="R59" s="25"/>
    </row>
    <row r="60" spans="2:18" s="2" customFormat="1" ht="14.25" customHeight="1"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</row>
    <row r="61" spans="2:18" s="6" customFormat="1" ht="15.75" customHeight="1">
      <c r="B61" s="23"/>
      <c r="C61" s="24"/>
      <c r="D61" s="37" t="s">
        <v>50</v>
      </c>
      <c r="E61" s="38"/>
      <c r="F61" s="38"/>
      <c r="G61" s="38"/>
      <c r="H61" s="39"/>
      <c r="I61" s="24"/>
      <c r="J61" s="37" t="s">
        <v>51</v>
      </c>
      <c r="K61" s="38"/>
      <c r="L61" s="38"/>
      <c r="M61" s="38"/>
      <c r="N61" s="38"/>
      <c r="O61" s="38"/>
      <c r="P61" s="39"/>
      <c r="Q61" s="24"/>
      <c r="R61" s="25"/>
    </row>
    <row r="62" spans="2:18" s="2" customFormat="1" ht="14.25" customHeight="1">
      <c r="B62" s="10"/>
      <c r="C62" s="11"/>
      <c r="D62" s="40"/>
      <c r="E62" s="11"/>
      <c r="F62" s="11"/>
      <c r="G62" s="11"/>
      <c r="H62" s="41"/>
      <c r="I62" s="11"/>
      <c r="J62" s="40"/>
      <c r="K62" s="11"/>
      <c r="L62" s="11"/>
      <c r="M62" s="11"/>
      <c r="N62" s="11"/>
      <c r="O62" s="11"/>
      <c r="P62" s="41"/>
      <c r="Q62" s="11"/>
      <c r="R62" s="12"/>
    </row>
    <row r="63" spans="2:18" s="2" customFormat="1" ht="14.25" customHeight="1">
      <c r="B63" s="10"/>
      <c r="C63" s="11"/>
      <c r="D63" s="40"/>
      <c r="E63" s="11"/>
      <c r="F63" s="11"/>
      <c r="G63" s="11"/>
      <c r="H63" s="41"/>
      <c r="I63" s="11"/>
      <c r="J63" s="40"/>
      <c r="K63" s="11"/>
      <c r="L63" s="11"/>
      <c r="M63" s="11"/>
      <c r="N63" s="11"/>
      <c r="O63" s="11"/>
      <c r="P63" s="41"/>
      <c r="Q63" s="11"/>
      <c r="R63" s="12"/>
    </row>
    <row r="64" spans="2:18" s="2" customFormat="1" ht="14.25" customHeight="1">
      <c r="B64" s="10"/>
      <c r="C64" s="11"/>
      <c r="D64" s="40"/>
      <c r="E64" s="11"/>
      <c r="F64" s="11"/>
      <c r="G64" s="11"/>
      <c r="H64" s="41"/>
      <c r="I64" s="11"/>
      <c r="J64" s="40"/>
      <c r="K64" s="11"/>
      <c r="L64" s="11"/>
      <c r="M64" s="11"/>
      <c r="N64" s="11"/>
      <c r="O64" s="11"/>
      <c r="P64" s="41"/>
      <c r="Q64" s="11"/>
      <c r="R64" s="12"/>
    </row>
    <row r="65" spans="2:18" s="2" customFormat="1" ht="14.25" customHeight="1">
      <c r="B65" s="10"/>
      <c r="C65" s="11"/>
      <c r="D65" s="40"/>
      <c r="E65" s="11"/>
      <c r="F65" s="11"/>
      <c r="G65" s="11"/>
      <c r="H65" s="41"/>
      <c r="I65" s="11"/>
      <c r="J65" s="40"/>
      <c r="K65" s="11"/>
      <c r="L65" s="11"/>
      <c r="M65" s="11"/>
      <c r="N65" s="11"/>
      <c r="O65" s="11"/>
      <c r="P65" s="41"/>
      <c r="Q65" s="11"/>
      <c r="R65" s="12"/>
    </row>
    <row r="66" spans="2:18" s="2" customFormat="1" ht="14.25" customHeight="1">
      <c r="B66" s="10"/>
      <c r="C66" s="11"/>
      <c r="D66" s="40"/>
      <c r="E66" s="11"/>
      <c r="F66" s="11"/>
      <c r="G66" s="11"/>
      <c r="H66" s="41"/>
      <c r="I66" s="11"/>
      <c r="J66" s="40"/>
      <c r="K66" s="11"/>
      <c r="L66" s="11"/>
      <c r="M66" s="11"/>
      <c r="N66" s="11"/>
      <c r="O66" s="11"/>
      <c r="P66" s="41"/>
      <c r="Q66" s="11"/>
      <c r="R66" s="12"/>
    </row>
    <row r="67" spans="2:18" s="2" customFormat="1" ht="14.25" customHeight="1">
      <c r="B67" s="10"/>
      <c r="C67" s="11"/>
      <c r="D67" s="40"/>
      <c r="E67" s="11"/>
      <c r="F67" s="11"/>
      <c r="G67" s="11"/>
      <c r="H67" s="41"/>
      <c r="I67" s="11"/>
      <c r="J67" s="40"/>
      <c r="K67" s="11"/>
      <c r="L67" s="11"/>
      <c r="M67" s="11"/>
      <c r="N67" s="11"/>
      <c r="O67" s="11"/>
      <c r="P67" s="41"/>
      <c r="Q67" s="11"/>
      <c r="R67" s="12"/>
    </row>
    <row r="68" spans="2:18" s="2" customFormat="1" ht="14.25" customHeight="1">
      <c r="B68" s="10"/>
      <c r="C68" s="11"/>
      <c r="D68" s="40"/>
      <c r="E68" s="11"/>
      <c r="F68" s="11"/>
      <c r="G68" s="11"/>
      <c r="H68" s="41"/>
      <c r="I68" s="11"/>
      <c r="J68" s="40"/>
      <c r="K68" s="11"/>
      <c r="L68" s="11"/>
      <c r="M68" s="11"/>
      <c r="N68" s="11"/>
      <c r="O68" s="11"/>
      <c r="P68" s="41"/>
      <c r="Q68" s="11"/>
      <c r="R68" s="12"/>
    </row>
    <row r="69" spans="2:18" s="2" customFormat="1" ht="14.25" customHeight="1">
      <c r="B69" s="10"/>
      <c r="C69" s="11"/>
      <c r="D69" s="40"/>
      <c r="E69" s="11"/>
      <c r="F69" s="11"/>
      <c r="G69" s="11"/>
      <c r="H69" s="41"/>
      <c r="I69" s="11"/>
      <c r="J69" s="40"/>
      <c r="K69" s="11"/>
      <c r="L69" s="11"/>
      <c r="M69" s="11"/>
      <c r="N69" s="11"/>
      <c r="O69" s="11"/>
      <c r="P69" s="41"/>
      <c r="Q69" s="11"/>
      <c r="R69" s="12"/>
    </row>
    <row r="70" spans="2:18" s="6" customFormat="1" ht="15.75" customHeight="1">
      <c r="B70" s="23"/>
      <c r="C70" s="24"/>
      <c r="D70" s="42" t="s">
        <v>48</v>
      </c>
      <c r="E70" s="43"/>
      <c r="F70" s="43"/>
      <c r="G70" s="44" t="s">
        <v>49</v>
      </c>
      <c r="H70" s="45"/>
      <c r="I70" s="24"/>
      <c r="J70" s="42" t="s">
        <v>48</v>
      </c>
      <c r="K70" s="43"/>
      <c r="L70" s="43"/>
      <c r="M70" s="43"/>
      <c r="N70" s="44" t="s">
        <v>49</v>
      </c>
      <c r="O70" s="43"/>
      <c r="P70" s="45"/>
      <c r="Q70" s="24"/>
      <c r="R70" s="25"/>
    </row>
    <row r="71" spans="2:18" s="6" customFormat="1" ht="1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8"/>
    </row>
    <row r="72" ht="14.25" customHeight="1">
      <c r="N72" s="1"/>
    </row>
    <row r="73" ht="14.25" customHeight="1">
      <c r="N73" s="1"/>
    </row>
    <row r="74" ht="14.25" customHeight="1">
      <c r="N74" s="1"/>
    </row>
    <row r="75" spans="2:18" s="6" customFormat="1" ht="7.5" customHeight="1">
      <c r="B75" s="109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1"/>
    </row>
    <row r="76" spans="2:21" s="6" customFormat="1" ht="37.5" customHeight="1">
      <c r="B76" s="23"/>
      <c r="C76" s="183" t="s">
        <v>125</v>
      </c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25"/>
      <c r="T76" s="24"/>
      <c r="U76" s="24"/>
    </row>
    <row r="77" spans="2:21" s="6" customFormat="1" ht="7.5" customHeight="1"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5"/>
      <c r="T77" s="24"/>
      <c r="U77" s="24"/>
    </row>
    <row r="78" spans="2:21" s="6" customFormat="1" ht="30.75" customHeight="1">
      <c r="B78" s="23"/>
      <c r="C78" s="18" t="s">
        <v>15</v>
      </c>
      <c r="D78" s="24"/>
      <c r="E78" s="24"/>
      <c r="F78" s="220" t="str">
        <f>$F$6</f>
        <v>Zníženie energetickej náročnosti v spoločnosti LEMAKOR, spol. s.r.o.</v>
      </c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24"/>
      <c r="R78" s="25"/>
      <c r="T78" s="24"/>
      <c r="U78" s="24"/>
    </row>
    <row r="79" spans="2:21" s="2" customFormat="1" ht="30.75" customHeight="1">
      <c r="B79" s="10"/>
      <c r="C79" s="18" t="s">
        <v>120</v>
      </c>
      <c r="D79" s="11"/>
      <c r="E79" s="11"/>
      <c r="F79" s="220" t="s">
        <v>121</v>
      </c>
      <c r="G79" s="196"/>
      <c r="H79" s="196"/>
      <c r="I79" s="196"/>
      <c r="J79" s="196"/>
      <c r="K79" s="196"/>
      <c r="L79" s="196"/>
      <c r="M79" s="196"/>
      <c r="N79" s="196"/>
      <c r="O79" s="196"/>
      <c r="P79" s="196"/>
      <c r="Q79" s="11"/>
      <c r="R79" s="12"/>
      <c r="T79" s="11"/>
      <c r="U79" s="11"/>
    </row>
    <row r="80" spans="2:21" s="6" customFormat="1" ht="37.5" customHeight="1">
      <c r="B80" s="23"/>
      <c r="C80" s="57" t="s">
        <v>122</v>
      </c>
      <c r="D80" s="24"/>
      <c r="E80" s="24"/>
      <c r="F80" s="184" t="str">
        <f>$F$8</f>
        <v>01.1 - Zateplenie obvodových stien a sokla</v>
      </c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24"/>
      <c r="R80" s="25"/>
      <c r="T80" s="24"/>
      <c r="U80" s="24"/>
    </row>
    <row r="81" spans="2:21" s="6" customFormat="1" ht="7.5" customHeight="1">
      <c r="B81" s="23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5"/>
      <c r="T81" s="24"/>
      <c r="U81" s="24"/>
    </row>
    <row r="82" spans="2:21" s="6" customFormat="1" ht="18.75" customHeight="1">
      <c r="B82" s="23"/>
      <c r="C82" s="18" t="s">
        <v>19</v>
      </c>
      <c r="D82" s="24"/>
      <c r="E82" s="24"/>
      <c r="F82" s="16" t="str">
        <f>$F$10</f>
        <v>obec Prakovce</v>
      </c>
      <c r="G82" s="24"/>
      <c r="H82" s="24"/>
      <c r="I82" s="24"/>
      <c r="J82" s="24"/>
      <c r="K82" s="18" t="s">
        <v>21</v>
      </c>
      <c r="L82" s="24"/>
      <c r="M82" s="221" t="str">
        <f>IF($O$10="","",$O$10)</f>
        <v>05.07.2018</v>
      </c>
      <c r="N82" s="166"/>
      <c r="O82" s="166"/>
      <c r="P82" s="166"/>
      <c r="Q82" s="24"/>
      <c r="R82" s="25"/>
      <c r="T82" s="24"/>
      <c r="U82" s="24"/>
    </row>
    <row r="83" spans="2:21" s="6" customFormat="1" ht="7.5" customHeight="1">
      <c r="B83" s="23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5"/>
      <c r="T83" s="24"/>
      <c r="U83" s="24"/>
    </row>
    <row r="84" spans="2:21" s="6" customFormat="1" ht="15.75" customHeight="1">
      <c r="B84" s="23"/>
      <c r="C84" s="18" t="s">
        <v>23</v>
      </c>
      <c r="D84" s="24"/>
      <c r="E84" s="24"/>
      <c r="F84" s="16" t="str">
        <f>$E$13</f>
        <v>LEMAKOR,spol. s.r.o., Prakovce 13, 055 62 Prakovce</v>
      </c>
      <c r="G84" s="24"/>
      <c r="H84" s="24"/>
      <c r="I84" s="24"/>
      <c r="J84" s="24"/>
      <c r="K84" s="18" t="s">
        <v>29</v>
      </c>
      <c r="L84" s="24"/>
      <c r="M84" s="186" t="str">
        <f>$E$19</f>
        <v>ECOTEN s.r.o., Južná trieda 1566/41,040 01 Košice</v>
      </c>
      <c r="N84" s="166"/>
      <c r="O84" s="166"/>
      <c r="P84" s="166"/>
      <c r="Q84" s="166"/>
      <c r="R84" s="25"/>
      <c r="T84" s="24"/>
      <c r="U84" s="24"/>
    </row>
    <row r="85" spans="2:21" s="6" customFormat="1" ht="15" customHeight="1">
      <c r="B85" s="23"/>
      <c r="C85" s="18" t="s">
        <v>27</v>
      </c>
      <c r="D85" s="24"/>
      <c r="E85" s="24"/>
      <c r="F85" s="16" t="str">
        <f>IF($E$16="","",$E$16)</f>
        <v>Vyplň údaj</v>
      </c>
      <c r="G85" s="24"/>
      <c r="H85" s="24"/>
      <c r="I85" s="24"/>
      <c r="J85" s="24"/>
      <c r="K85" s="18" t="s">
        <v>31</v>
      </c>
      <c r="L85" s="24"/>
      <c r="M85" s="186" t="str">
        <f>$E$22</f>
        <v> </v>
      </c>
      <c r="N85" s="166"/>
      <c r="O85" s="166"/>
      <c r="P85" s="166"/>
      <c r="Q85" s="166"/>
      <c r="R85" s="25"/>
      <c r="T85" s="24"/>
      <c r="U85" s="24"/>
    </row>
    <row r="86" spans="2:21" s="6" customFormat="1" ht="11.25" customHeight="1"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5"/>
      <c r="T86" s="24"/>
      <c r="U86" s="24"/>
    </row>
    <row r="87" spans="2:21" s="6" customFormat="1" ht="30" customHeight="1">
      <c r="B87" s="23"/>
      <c r="C87" s="224" t="s">
        <v>126</v>
      </c>
      <c r="D87" s="162"/>
      <c r="E87" s="162"/>
      <c r="F87" s="162"/>
      <c r="G87" s="162"/>
      <c r="H87" s="33"/>
      <c r="I87" s="33"/>
      <c r="J87" s="33"/>
      <c r="K87" s="33"/>
      <c r="L87" s="33"/>
      <c r="M87" s="33"/>
      <c r="N87" s="224" t="s">
        <v>127</v>
      </c>
      <c r="O87" s="166"/>
      <c r="P87" s="166"/>
      <c r="Q87" s="166"/>
      <c r="R87" s="25"/>
      <c r="T87" s="24"/>
      <c r="U87" s="24"/>
    </row>
    <row r="88" spans="2:21" s="6" customFormat="1" ht="11.25" customHeight="1">
      <c r="B88" s="23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5"/>
      <c r="T88" s="24"/>
      <c r="U88" s="24"/>
    </row>
    <row r="89" spans="2:47" s="6" customFormat="1" ht="30" customHeight="1">
      <c r="B89" s="23"/>
      <c r="C89" s="70" t="s">
        <v>128</v>
      </c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169">
        <f>ROUND($N$125,2)</f>
        <v>0</v>
      </c>
      <c r="O89" s="166"/>
      <c r="P89" s="166"/>
      <c r="Q89" s="166"/>
      <c r="R89" s="25"/>
      <c r="T89" s="24"/>
      <c r="U89" s="24"/>
      <c r="AU89" s="6" t="s">
        <v>129</v>
      </c>
    </row>
    <row r="90" spans="2:21" s="75" customFormat="1" ht="25.5" customHeight="1">
      <c r="B90" s="112"/>
      <c r="C90" s="113"/>
      <c r="D90" s="113" t="s">
        <v>130</v>
      </c>
      <c r="E90" s="113"/>
      <c r="F90" s="113"/>
      <c r="G90" s="113"/>
      <c r="H90" s="113"/>
      <c r="I90" s="113"/>
      <c r="J90" s="113"/>
      <c r="K90" s="113"/>
      <c r="L90" s="113"/>
      <c r="M90" s="113"/>
      <c r="N90" s="222">
        <f>ROUND($N$126,2)</f>
        <v>0</v>
      </c>
      <c r="O90" s="223"/>
      <c r="P90" s="223"/>
      <c r="Q90" s="223"/>
      <c r="R90" s="114"/>
      <c r="T90" s="113"/>
      <c r="U90" s="113"/>
    </row>
    <row r="91" spans="2:21" s="84" customFormat="1" ht="21" customHeight="1">
      <c r="B91" s="115"/>
      <c r="C91" s="86"/>
      <c r="D91" s="86" t="s">
        <v>131</v>
      </c>
      <c r="E91" s="86"/>
      <c r="F91" s="86"/>
      <c r="G91" s="86"/>
      <c r="H91" s="86"/>
      <c r="I91" s="86"/>
      <c r="J91" s="86"/>
      <c r="K91" s="86"/>
      <c r="L91" s="86"/>
      <c r="M91" s="86"/>
      <c r="N91" s="168">
        <f>ROUND($N$127,2)</f>
        <v>0</v>
      </c>
      <c r="O91" s="171"/>
      <c r="P91" s="171"/>
      <c r="Q91" s="171"/>
      <c r="R91" s="116"/>
      <c r="T91" s="86"/>
      <c r="U91" s="86"/>
    </row>
    <row r="92" spans="2:21" s="84" customFormat="1" ht="21" customHeight="1">
      <c r="B92" s="115"/>
      <c r="C92" s="86"/>
      <c r="D92" s="86" t="s">
        <v>132</v>
      </c>
      <c r="E92" s="86"/>
      <c r="F92" s="86"/>
      <c r="G92" s="86"/>
      <c r="H92" s="86"/>
      <c r="I92" s="86"/>
      <c r="J92" s="86"/>
      <c r="K92" s="86"/>
      <c r="L92" s="86"/>
      <c r="M92" s="86"/>
      <c r="N92" s="168">
        <f>ROUND($N$129,2)</f>
        <v>0</v>
      </c>
      <c r="O92" s="171"/>
      <c r="P92" s="171"/>
      <c r="Q92" s="171"/>
      <c r="R92" s="116"/>
      <c r="T92" s="86"/>
      <c r="U92" s="86"/>
    </row>
    <row r="93" spans="2:21" s="84" customFormat="1" ht="21" customHeight="1">
      <c r="B93" s="115"/>
      <c r="C93" s="86"/>
      <c r="D93" s="86" t="s">
        <v>133</v>
      </c>
      <c r="E93" s="86"/>
      <c r="F93" s="86"/>
      <c r="G93" s="86"/>
      <c r="H93" s="86"/>
      <c r="I93" s="86"/>
      <c r="J93" s="86"/>
      <c r="K93" s="86"/>
      <c r="L93" s="86"/>
      <c r="M93" s="86"/>
      <c r="N93" s="168">
        <f>ROUND($N$136,2)</f>
        <v>0</v>
      </c>
      <c r="O93" s="171"/>
      <c r="P93" s="171"/>
      <c r="Q93" s="171"/>
      <c r="R93" s="116"/>
      <c r="T93" s="86"/>
      <c r="U93" s="86"/>
    </row>
    <row r="94" spans="2:21" s="84" customFormat="1" ht="21" customHeight="1">
      <c r="B94" s="115"/>
      <c r="C94" s="86"/>
      <c r="D94" s="86" t="s">
        <v>134</v>
      </c>
      <c r="E94" s="86"/>
      <c r="F94" s="86"/>
      <c r="G94" s="86"/>
      <c r="H94" s="86"/>
      <c r="I94" s="86"/>
      <c r="J94" s="86"/>
      <c r="K94" s="86"/>
      <c r="L94" s="86"/>
      <c r="M94" s="86"/>
      <c r="N94" s="168">
        <f>ROUND($N$147,2)</f>
        <v>0</v>
      </c>
      <c r="O94" s="171"/>
      <c r="P94" s="171"/>
      <c r="Q94" s="171"/>
      <c r="R94" s="116"/>
      <c r="T94" s="86"/>
      <c r="U94" s="86"/>
    </row>
    <row r="95" spans="2:21" s="75" customFormat="1" ht="25.5" customHeight="1">
      <c r="B95" s="112"/>
      <c r="C95" s="113"/>
      <c r="D95" s="113" t="s">
        <v>135</v>
      </c>
      <c r="E95" s="113"/>
      <c r="F95" s="113"/>
      <c r="G95" s="113"/>
      <c r="H95" s="113"/>
      <c r="I95" s="113"/>
      <c r="J95" s="113"/>
      <c r="K95" s="113"/>
      <c r="L95" s="113"/>
      <c r="M95" s="113"/>
      <c r="N95" s="222">
        <f>ROUND($N$149,2)</f>
        <v>0</v>
      </c>
      <c r="O95" s="223"/>
      <c r="P95" s="223"/>
      <c r="Q95" s="223"/>
      <c r="R95" s="114"/>
      <c r="T95" s="113"/>
      <c r="U95" s="113"/>
    </row>
    <row r="96" spans="2:21" s="84" customFormat="1" ht="21" customHeight="1">
      <c r="B96" s="115"/>
      <c r="C96" s="86"/>
      <c r="D96" s="86" t="s">
        <v>136</v>
      </c>
      <c r="E96" s="86"/>
      <c r="F96" s="86"/>
      <c r="G96" s="86"/>
      <c r="H96" s="86"/>
      <c r="I96" s="86"/>
      <c r="J96" s="86"/>
      <c r="K96" s="86"/>
      <c r="L96" s="86"/>
      <c r="M96" s="86"/>
      <c r="N96" s="168">
        <f>ROUND($N$150,2)</f>
        <v>0</v>
      </c>
      <c r="O96" s="171"/>
      <c r="P96" s="171"/>
      <c r="Q96" s="171"/>
      <c r="R96" s="116"/>
      <c r="T96" s="86"/>
      <c r="U96" s="86"/>
    </row>
    <row r="97" spans="2:21" s="84" customFormat="1" ht="21" customHeight="1">
      <c r="B97" s="115"/>
      <c r="C97" s="86"/>
      <c r="D97" s="86" t="s">
        <v>137</v>
      </c>
      <c r="E97" s="86"/>
      <c r="F97" s="86"/>
      <c r="G97" s="86"/>
      <c r="H97" s="86"/>
      <c r="I97" s="86"/>
      <c r="J97" s="86"/>
      <c r="K97" s="86"/>
      <c r="L97" s="86"/>
      <c r="M97" s="86"/>
      <c r="N97" s="168">
        <f>ROUND($N$153,2)</f>
        <v>0</v>
      </c>
      <c r="O97" s="171"/>
      <c r="P97" s="171"/>
      <c r="Q97" s="171"/>
      <c r="R97" s="116"/>
      <c r="T97" s="86"/>
      <c r="U97" s="86"/>
    </row>
    <row r="98" spans="2:21" s="6" customFormat="1" ht="22.5" customHeight="1">
      <c r="B98" s="23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5"/>
      <c r="T98" s="24"/>
      <c r="U98" s="24"/>
    </row>
    <row r="99" spans="2:21" s="6" customFormat="1" ht="30" customHeight="1">
      <c r="B99" s="23"/>
      <c r="C99" s="70" t="s">
        <v>138</v>
      </c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169">
        <f>ROUND($N$100+$N$101+$N$102+$N$103+$N$104+$N$105,2)</f>
        <v>0</v>
      </c>
      <c r="O99" s="166"/>
      <c r="P99" s="166"/>
      <c r="Q99" s="166"/>
      <c r="R99" s="25"/>
      <c r="T99" s="117"/>
      <c r="U99" s="118" t="s">
        <v>36</v>
      </c>
    </row>
    <row r="100" spans="2:62" s="6" customFormat="1" ht="18.75" customHeight="1">
      <c r="B100" s="23"/>
      <c r="C100" s="24"/>
      <c r="D100" s="165" t="s">
        <v>139</v>
      </c>
      <c r="E100" s="166"/>
      <c r="F100" s="166"/>
      <c r="G100" s="166"/>
      <c r="H100" s="166"/>
      <c r="I100" s="24"/>
      <c r="J100" s="24"/>
      <c r="K100" s="24"/>
      <c r="L100" s="24"/>
      <c r="M100" s="24"/>
      <c r="N100" s="167">
        <f>ROUND($N$89*$T$100,2)</f>
        <v>0</v>
      </c>
      <c r="O100" s="166"/>
      <c r="P100" s="166"/>
      <c r="Q100" s="166"/>
      <c r="R100" s="25"/>
      <c r="T100" s="119"/>
      <c r="U100" s="120" t="s">
        <v>39</v>
      </c>
      <c r="AY100" s="6" t="s">
        <v>140</v>
      </c>
      <c r="BE100" s="99">
        <f>IF($U$100="základná",$N$100,0)</f>
        <v>0</v>
      </c>
      <c r="BF100" s="99">
        <f>IF($U$100="znížená",$N$100,0)</f>
        <v>0</v>
      </c>
      <c r="BG100" s="99">
        <f>IF($U$100="zákl. prenesená",$N$100,0)</f>
        <v>0</v>
      </c>
      <c r="BH100" s="99">
        <f>IF($U$100="zníž. prenesená",$N$100,0)</f>
        <v>0</v>
      </c>
      <c r="BI100" s="99">
        <f>IF($U$100="nulová",$N$100,0)</f>
        <v>0</v>
      </c>
      <c r="BJ100" s="6" t="s">
        <v>83</v>
      </c>
    </row>
    <row r="101" spans="2:62" s="6" customFormat="1" ht="18.75" customHeight="1">
      <c r="B101" s="23"/>
      <c r="C101" s="24"/>
      <c r="D101" s="165" t="s">
        <v>141</v>
      </c>
      <c r="E101" s="166"/>
      <c r="F101" s="166"/>
      <c r="G101" s="166"/>
      <c r="H101" s="166"/>
      <c r="I101" s="24"/>
      <c r="J101" s="24"/>
      <c r="K101" s="24"/>
      <c r="L101" s="24"/>
      <c r="M101" s="24"/>
      <c r="N101" s="167">
        <f>ROUND($N$89*$T$101,2)</f>
        <v>0</v>
      </c>
      <c r="O101" s="166"/>
      <c r="P101" s="166"/>
      <c r="Q101" s="166"/>
      <c r="R101" s="25"/>
      <c r="T101" s="119"/>
      <c r="U101" s="120" t="s">
        <v>39</v>
      </c>
      <c r="AY101" s="6" t="s">
        <v>140</v>
      </c>
      <c r="BE101" s="99">
        <f>IF($U$101="základná",$N$101,0)</f>
        <v>0</v>
      </c>
      <c r="BF101" s="99">
        <f>IF($U$101="znížená",$N$101,0)</f>
        <v>0</v>
      </c>
      <c r="BG101" s="99">
        <f>IF($U$101="zákl. prenesená",$N$101,0)</f>
        <v>0</v>
      </c>
      <c r="BH101" s="99">
        <f>IF($U$101="zníž. prenesená",$N$101,0)</f>
        <v>0</v>
      </c>
      <c r="BI101" s="99">
        <f>IF($U$101="nulová",$N$101,0)</f>
        <v>0</v>
      </c>
      <c r="BJ101" s="6" t="s">
        <v>83</v>
      </c>
    </row>
    <row r="102" spans="2:62" s="6" customFormat="1" ht="18.75" customHeight="1">
      <c r="B102" s="23"/>
      <c r="C102" s="24"/>
      <c r="D102" s="165" t="s">
        <v>142</v>
      </c>
      <c r="E102" s="166"/>
      <c r="F102" s="166"/>
      <c r="G102" s="166"/>
      <c r="H102" s="166"/>
      <c r="I102" s="24"/>
      <c r="J102" s="24"/>
      <c r="K102" s="24"/>
      <c r="L102" s="24"/>
      <c r="M102" s="24"/>
      <c r="N102" s="167">
        <f>ROUND($N$89*$T$102,2)</f>
        <v>0</v>
      </c>
      <c r="O102" s="166"/>
      <c r="P102" s="166"/>
      <c r="Q102" s="166"/>
      <c r="R102" s="25"/>
      <c r="T102" s="119"/>
      <c r="U102" s="120" t="s">
        <v>39</v>
      </c>
      <c r="AY102" s="6" t="s">
        <v>140</v>
      </c>
      <c r="BE102" s="99">
        <f>IF($U$102="základná",$N$102,0)</f>
        <v>0</v>
      </c>
      <c r="BF102" s="99">
        <f>IF($U$102="znížená",$N$102,0)</f>
        <v>0</v>
      </c>
      <c r="BG102" s="99">
        <f>IF($U$102="zákl. prenesená",$N$102,0)</f>
        <v>0</v>
      </c>
      <c r="BH102" s="99">
        <f>IF($U$102="zníž. prenesená",$N$102,0)</f>
        <v>0</v>
      </c>
      <c r="BI102" s="99">
        <f>IF($U$102="nulová",$N$102,0)</f>
        <v>0</v>
      </c>
      <c r="BJ102" s="6" t="s">
        <v>83</v>
      </c>
    </row>
    <row r="103" spans="2:62" s="6" customFormat="1" ht="18.75" customHeight="1">
      <c r="B103" s="23"/>
      <c r="C103" s="24"/>
      <c r="D103" s="165" t="s">
        <v>143</v>
      </c>
      <c r="E103" s="166"/>
      <c r="F103" s="166"/>
      <c r="G103" s="166"/>
      <c r="H103" s="166"/>
      <c r="I103" s="24"/>
      <c r="J103" s="24"/>
      <c r="K103" s="24"/>
      <c r="L103" s="24"/>
      <c r="M103" s="24"/>
      <c r="N103" s="167">
        <f>ROUND($N$89*$T$103,2)</f>
        <v>0</v>
      </c>
      <c r="O103" s="166"/>
      <c r="P103" s="166"/>
      <c r="Q103" s="166"/>
      <c r="R103" s="25"/>
      <c r="T103" s="119"/>
      <c r="U103" s="120" t="s">
        <v>39</v>
      </c>
      <c r="AY103" s="6" t="s">
        <v>140</v>
      </c>
      <c r="BE103" s="99">
        <f>IF($U$103="základná",$N$103,0)</f>
        <v>0</v>
      </c>
      <c r="BF103" s="99">
        <f>IF($U$103="znížená",$N$103,0)</f>
        <v>0</v>
      </c>
      <c r="BG103" s="99">
        <f>IF($U$103="zákl. prenesená",$N$103,0)</f>
        <v>0</v>
      </c>
      <c r="BH103" s="99">
        <f>IF($U$103="zníž. prenesená",$N$103,0)</f>
        <v>0</v>
      </c>
      <c r="BI103" s="99">
        <f>IF($U$103="nulová",$N$103,0)</f>
        <v>0</v>
      </c>
      <c r="BJ103" s="6" t="s">
        <v>83</v>
      </c>
    </row>
    <row r="104" spans="2:62" s="6" customFormat="1" ht="18.75" customHeight="1">
      <c r="B104" s="23"/>
      <c r="C104" s="24"/>
      <c r="D104" s="165" t="s">
        <v>144</v>
      </c>
      <c r="E104" s="166"/>
      <c r="F104" s="166"/>
      <c r="G104" s="166"/>
      <c r="H104" s="166"/>
      <c r="I104" s="24"/>
      <c r="J104" s="24"/>
      <c r="K104" s="24"/>
      <c r="L104" s="24"/>
      <c r="M104" s="24"/>
      <c r="N104" s="167">
        <f>ROUND($N$89*$T$104,2)</f>
        <v>0</v>
      </c>
      <c r="O104" s="166"/>
      <c r="P104" s="166"/>
      <c r="Q104" s="166"/>
      <c r="R104" s="25"/>
      <c r="T104" s="119"/>
      <c r="U104" s="120" t="s">
        <v>39</v>
      </c>
      <c r="AY104" s="6" t="s">
        <v>140</v>
      </c>
      <c r="BE104" s="99">
        <f>IF($U$104="základná",$N$104,0)</f>
        <v>0</v>
      </c>
      <c r="BF104" s="99">
        <f>IF($U$104="znížená",$N$104,0)</f>
        <v>0</v>
      </c>
      <c r="BG104" s="99">
        <f>IF($U$104="zákl. prenesená",$N$104,0)</f>
        <v>0</v>
      </c>
      <c r="BH104" s="99">
        <f>IF($U$104="zníž. prenesená",$N$104,0)</f>
        <v>0</v>
      </c>
      <c r="BI104" s="99">
        <f>IF($U$104="nulová",$N$104,0)</f>
        <v>0</v>
      </c>
      <c r="BJ104" s="6" t="s">
        <v>83</v>
      </c>
    </row>
    <row r="105" spans="2:62" s="6" customFormat="1" ht="18.75" customHeight="1">
      <c r="B105" s="23"/>
      <c r="C105" s="24"/>
      <c r="D105" s="86" t="s">
        <v>145</v>
      </c>
      <c r="E105" s="24"/>
      <c r="F105" s="24"/>
      <c r="G105" s="24"/>
      <c r="H105" s="24"/>
      <c r="I105" s="24"/>
      <c r="J105" s="24"/>
      <c r="K105" s="24"/>
      <c r="L105" s="24"/>
      <c r="M105" s="24"/>
      <c r="N105" s="167">
        <f>ROUND($N$89*$T$105,2)</f>
        <v>0</v>
      </c>
      <c r="O105" s="166"/>
      <c r="P105" s="166"/>
      <c r="Q105" s="166"/>
      <c r="R105" s="25"/>
      <c r="T105" s="121"/>
      <c r="U105" s="122" t="s">
        <v>39</v>
      </c>
      <c r="AY105" s="6" t="s">
        <v>146</v>
      </c>
      <c r="BE105" s="99">
        <f>IF($U$105="základná",$N$105,0)</f>
        <v>0</v>
      </c>
      <c r="BF105" s="99">
        <f>IF($U$105="znížená",$N$105,0)</f>
        <v>0</v>
      </c>
      <c r="BG105" s="99">
        <f>IF($U$105="zákl. prenesená",$N$105,0)</f>
        <v>0</v>
      </c>
      <c r="BH105" s="99">
        <f>IF($U$105="zníž. prenesená",$N$105,0)</f>
        <v>0</v>
      </c>
      <c r="BI105" s="99">
        <f>IF($U$105="nulová",$N$105,0)</f>
        <v>0</v>
      </c>
      <c r="BJ105" s="6" t="s">
        <v>83</v>
      </c>
    </row>
    <row r="106" spans="2:21" s="6" customFormat="1" ht="14.25" customHeight="1">
      <c r="B106" s="23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5"/>
      <c r="T106" s="24"/>
      <c r="U106" s="24"/>
    </row>
    <row r="107" spans="2:21" s="6" customFormat="1" ht="30" customHeight="1">
      <c r="B107" s="23"/>
      <c r="C107" s="104" t="s">
        <v>117</v>
      </c>
      <c r="D107" s="33"/>
      <c r="E107" s="33"/>
      <c r="F107" s="33"/>
      <c r="G107" s="33"/>
      <c r="H107" s="33"/>
      <c r="I107" s="33"/>
      <c r="J107" s="33"/>
      <c r="K107" s="33"/>
      <c r="L107" s="161">
        <f>ROUND(SUM($N$89+$N$99),2)</f>
        <v>0</v>
      </c>
      <c r="M107" s="162"/>
      <c r="N107" s="162"/>
      <c r="O107" s="162"/>
      <c r="P107" s="162"/>
      <c r="Q107" s="162"/>
      <c r="R107" s="25"/>
      <c r="T107" s="24"/>
      <c r="U107" s="24"/>
    </row>
    <row r="108" spans="2:21" s="6" customFormat="1" ht="7.5" customHeight="1">
      <c r="B108" s="46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8"/>
      <c r="T108" s="24"/>
      <c r="U108" s="24"/>
    </row>
    <row r="109" ht="14.25" customHeight="1">
      <c r="N109" s="1"/>
    </row>
    <row r="110" ht="14.25" customHeight="1">
      <c r="N110" s="1"/>
    </row>
    <row r="111" ht="14.25" customHeight="1">
      <c r="N111" s="1"/>
    </row>
    <row r="112" spans="2:18" s="6" customFormat="1" ht="7.5" customHeight="1"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1"/>
    </row>
    <row r="113" spans="2:18" s="6" customFormat="1" ht="37.5" customHeight="1">
      <c r="B113" s="23"/>
      <c r="C113" s="183" t="s">
        <v>147</v>
      </c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25"/>
    </row>
    <row r="114" spans="2:18" s="6" customFormat="1" ht="7.5" customHeight="1">
      <c r="B114" s="23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5"/>
    </row>
    <row r="115" spans="2:18" s="6" customFormat="1" ht="30.75" customHeight="1">
      <c r="B115" s="23"/>
      <c r="C115" s="18" t="s">
        <v>15</v>
      </c>
      <c r="D115" s="24"/>
      <c r="E115" s="24"/>
      <c r="F115" s="220" t="str">
        <f>$F$6</f>
        <v>Zníženie energetickej náročnosti v spoločnosti LEMAKOR, spol. s.r.o.</v>
      </c>
      <c r="G115" s="166"/>
      <c r="H115" s="166"/>
      <c r="I115" s="166"/>
      <c r="J115" s="166"/>
      <c r="K115" s="166"/>
      <c r="L115" s="166"/>
      <c r="M115" s="166"/>
      <c r="N115" s="166"/>
      <c r="O115" s="166"/>
      <c r="P115" s="166"/>
      <c r="Q115" s="24"/>
      <c r="R115" s="25"/>
    </row>
    <row r="116" spans="2:18" s="2" customFormat="1" ht="30.75" customHeight="1">
      <c r="B116" s="10"/>
      <c r="C116" s="18" t="s">
        <v>120</v>
      </c>
      <c r="D116" s="11"/>
      <c r="E116" s="11"/>
      <c r="F116" s="220" t="s">
        <v>121</v>
      </c>
      <c r="G116" s="196"/>
      <c r="H116" s="196"/>
      <c r="I116" s="196"/>
      <c r="J116" s="196"/>
      <c r="K116" s="196"/>
      <c r="L116" s="196"/>
      <c r="M116" s="196"/>
      <c r="N116" s="196"/>
      <c r="O116" s="196"/>
      <c r="P116" s="196"/>
      <c r="Q116" s="11"/>
      <c r="R116" s="12"/>
    </row>
    <row r="117" spans="2:18" s="6" customFormat="1" ht="37.5" customHeight="1">
      <c r="B117" s="23"/>
      <c r="C117" s="57" t="s">
        <v>122</v>
      </c>
      <c r="D117" s="24"/>
      <c r="E117" s="24"/>
      <c r="F117" s="184" t="str">
        <f>$F$8</f>
        <v>01.1 - Zateplenie obvodových stien a sokla</v>
      </c>
      <c r="G117" s="166"/>
      <c r="H117" s="166"/>
      <c r="I117" s="166"/>
      <c r="J117" s="166"/>
      <c r="K117" s="166"/>
      <c r="L117" s="166"/>
      <c r="M117" s="166"/>
      <c r="N117" s="166"/>
      <c r="O117" s="166"/>
      <c r="P117" s="166"/>
      <c r="Q117" s="24"/>
      <c r="R117" s="25"/>
    </row>
    <row r="118" spans="2:18" s="6" customFormat="1" ht="7.5" customHeight="1">
      <c r="B118" s="23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5"/>
    </row>
    <row r="119" spans="2:18" s="6" customFormat="1" ht="18.75" customHeight="1">
      <c r="B119" s="23"/>
      <c r="C119" s="18" t="s">
        <v>19</v>
      </c>
      <c r="D119" s="24"/>
      <c r="E119" s="24"/>
      <c r="F119" s="16" t="str">
        <f>$F$10</f>
        <v>obec Prakovce</v>
      </c>
      <c r="G119" s="24"/>
      <c r="H119" s="24"/>
      <c r="I119" s="24"/>
      <c r="J119" s="24"/>
      <c r="K119" s="18" t="s">
        <v>21</v>
      </c>
      <c r="L119" s="24"/>
      <c r="M119" s="221" t="str">
        <f>IF($O$10="","",$O$10)</f>
        <v>05.07.2018</v>
      </c>
      <c r="N119" s="166"/>
      <c r="O119" s="166"/>
      <c r="P119" s="166"/>
      <c r="Q119" s="24"/>
      <c r="R119" s="25"/>
    </row>
    <row r="120" spans="2:18" s="6" customFormat="1" ht="7.5" customHeight="1">
      <c r="B120" s="23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5"/>
    </row>
    <row r="121" spans="2:18" s="6" customFormat="1" ht="15.75" customHeight="1">
      <c r="B121" s="23"/>
      <c r="C121" s="18" t="s">
        <v>23</v>
      </c>
      <c r="D121" s="24"/>
      <c r="E121" s="24"/>
      <c r="F121" s="16" t="str">
        <f>$E$13</f>
        <v>LEMAKOR,spol. s.r.o., Prakovce 13, 055 62 Prakovce</v>
      </c>
      <c r="G121" s="24"/>
      <c r="H121" s="24"/>
      <c r="I121" s="24"/>
      <c r="J121" s="24"/>
      <c r="K121" s="18" t="s">
        <v>29</v>
      </c>
      <c r="L121" s="24"/>
      <c r="M121" s="186" t="str">
        <f>$E$19</f>
        <v>ECOTEN s.r.o., Južná trieda 1566/41,040 01 Košice</v>
      </c>
      <c r="N121" s="166"/>
      <c r="O121" s="166"/>
      <c r="P121" s="166"/>
      <c r="Q121" s="166"/>
      <c r="R121" s="25"/>
    </row>
    <row r="122" spans="2:18" s="6" customFormat="1" ht="15" customHeight="1">
      <c r="B122" s="23"/>
      <c r="C122" s="18" t="s">
        <v>27</v>
      </c>
      <c r="D122" s="24"/>
      <c r="E122" s="24"/>
      <c r="F122" s="16" t="str">
        <f>IF($E$16="","",$E$16)</f>
        <v>Vyplň údaj</v>
      </c>
      <c r="G122" s="24"/>
      <c r="H122" s="24"/>
      <c r="I122" s="24"/>
      <c r="J122" s="24"/>
      <c r="K122" s="18" t="s">
        <v>31</v>
      </c>
      <c r="L122" s="24"/>
      <c r="M122" s="186" t="str">
        <f>$E$22</f>
        <v> </v>
      </c>
      <c r="N122" s="166"/>
      <c r="O122" s="166"/>
      <c r="P122" s="166"/>
      <c r="Q122" s="166"/>
      <c r="R122" s="25"/>
    </row>
    <row r="123" spans="2:18" s="6" customFormat="1" ht="11.25" customHeight="1">
      <c r="B123" s="23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5"/>
    </row>
    <row r="124" spans="2:27" s="123" customFormat="1" ht="30" customHeight="1">
      <c r="B124" s="124"/>
      <c r="C124" s="125" t="s">
        <v>148</v>
      </c>
      <c r="D124" s="126" t="s">
        <v>149</v>
      </c>
      <c r="E124" s="126" t="s">
        <v>54</v>
      </c>
      <c r="F124" s="216" t="s">
        <v>150</v>
      </c>
      <c r="G124" s="217"/>
      <c r="H124" s="217"/>
      <c r="I124" s="217"/>
      <c r="J124" s="126" t="s">
        <v>151</v>
      </c>
      <c r="K124" s="126" t="s">
        <v>152</v>
      </c>
      <c r="L124" s="216" t="s">
        <v>153</v>
      </c>
      <c r="M124" s="217"/>
      <c r="N124" s="216" t="s">
        <v>154</v>
      </c>
      <c r="O124" s="217"/>
      <c r="P124" s="217"/>
      <c r="Q124" s="218"/>
      <c r="R124" s="127"/>
      <c r="T124" s="65" t="s">
        <v>155</v>
      </c>
      <c r="U124" s="66" t="s">
        <v>36</v>
      </c>
      <c r="V124" s="66" t="s">
        <v>156</v>
      </c>
      <c r="W124" s="66" t="s">
        <v>157</v>
      </c>
      <c r="X124" s="66" t="s">
        <v>158</v>
      </c>
      <c r="Y124" s="66" t="s">
        <v>159</v>
      </c>
      <c r="Z124" s="66" t="s">
        <v>160</v>
      </c>
      <c r="AA124" s="67" t="s">
        <v>161</v>
      </c>
    </row>
    <row r="125" spans="2:63" s="6" customFormat="1" ht="30" customHeight="1">
      <c r="B125" s="23"/>
      <c r="C125" s="70" t="s">
        <v>124</v>
      </c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19">
        <f>$BK$125</f>
        <v>0</v>
      </c>
      <c r="O125" s="166"/>
      <c r="P125" s="166"/>
      <c r="Q125" s="166"/>
      <c r="R125" s="25"/>
      <c r="T125" s="69"/>
      <c r="U125" s="38"/>
      <c r="V125" s="38"/>
      <c r="W125" s="128">
        <f>$W$126+$W$149+$W$159</f>
        <v>3523.55203161</v>
      </c>
      <c r="X125" s="38"/>
      <c r="Y125" s="128">
        <f>$Y$126+$Y$149+$Y$159</f>
        <v>225.7740241</v>
      </c>
      <c r="Z125" s="38"/>
      <c r="AA125" s="129">
        <f>$AA$126+$AA$149+$AA$159</f>
        <v>33.7187</v>
      </c>
      <c r="AT125" s="6" t="s">
        <v>71</v>
      </c>
      <c r="AU125" s="6" t="s">
        <v>129</v>
      </c>
      <c r="BK125" s="130">
        <f>$BK$126+$BK$149+$BK$159</f>
        <v>0</v>
      </c>
    </row>
    <row r="126" spans="2:63" s="131" customFormat="1" ht="37.5" customHeight="1">
      <c r="B126" s="132"/>
      <c r="C126" s="133"/>
      <c r="D126" s="134" t="s">
        <v>130</v>
      </c>
      <c r="E126" s="133"/>
      <c r="F126" s="133"/>
      <c r="G126" s="133"/>
      <c r="H126" s="133"/>
      <c r="I126" s="133"/>
      <c r="J126" s="133"/>
      <c r="K126" s="133"/>
      <c r="L126" s="133"/>
      <c r="M126" s="133"/>
      <c r="N126" s="204">
        <f>$BK$126</f>
        <v>0</v>
      </c>
      <c r="O126" s="207"/>
      <c r="P126" s="207"/>
      <c r="Q126" s="207"/>
      <c r="R126" s="135"/>
      <c r="T126" s="136"/>
      <c r="U126" s="133"/>
      <c r="V126" s="133"/>
      <c r="W126" s="137">
        <f>$W$127+$W$129+$W$136+$W$147</f>
        <v>1278.4379928800001</v>
      </c>
      <c r="X126" s="133"/>
      <c r="Y126" s="137">
        <f>$Y$127+$Y$129+$Y$136+$Y$147</f>
        <v>200.83208255</v>
      </c>
      <c r="Z126" s="133"/>
      <c r="AA126" s="138">
        <f>$AA$127+$AA$129+$AA$136+$AA$147</f>
        <v>20.753724000000002</v>
      </c>
      <c r="AR126" s="139" t="s">
        <v>72</v>
      </c>
      <c r="AT126" s="139" t="s">
        <v>71</v>
      </c>
      <c r="AU126" s="139" t="s">
        <v>72</v>
      </c>
      <c r="AY126" s="139" t="s">
        <v>162</v>
      </c>
      <c r="BK126" s="140">
        <f>$BK$127+$BK$129+$BK$136+$BK$147</f>
        <v>0</v>
      </c>
    </row>
    <row r="127" spans="2:63" s="131" customFormat="1" ht="21" customHeight="1">
      <c r="B127" s="132"/>
      <c r="C127" s="133"/>
      <c r="D127" s="141" t="s">
        <v>131</v>
      </c>
      <c r="E127" s="133"/>
      <c r="F127" s="133"/>
      <c r="G127" s="133"/>
      <c r="H127" s="133"/>
      <c r="I127" s="133"/>
      <c r="J127" s="133"/>
      <c r="K127" s="133"/>
      <c r="L127" s="133"/>
      <c r="M127" s="133"/>
      <c r="N127" s="206">
        <f>$BK$127</f>
        <v>0</v>
      </c>
      <c r="O127" s="207"/>
      <c r="P127" s="207"/>
      <c r="Q127" s="207"/>
      <c r="R127" s="135"/>
      <c r="T127" s="136"/>
      <c r="U127" s="133"/>
      <c r="V127" s="133"/>
      <c r="W127" s="137">
        <f>$W$128</f>
        <v>0</v>
      </c>
      <c r="X127" s="133"/>
      <c r="Y127" s="137">
        <f>$Y$128</f>
        <v>0.06917908</v>
      </c>
      <c r="Z127" s="133"/>
      <c r="AA127" s="138">
        <f>$AA$128</f>
        <v>0</v>
      </c>
      <c r="AR127" s="139" t="s">
        <v>72</v>
      </c>
      <c r="AT127" s="139" t="s">
        <v>71</v>
      </c>
      <c r="AU127" s="139" t="s">
        <v>79</v>
      </c>
      <c r="AY127" s="139" t="s">
        <v>162</v>
      </c>
      <c r="BK127" s="140">
        <f>$BK$128</f>
        <v>0</v>
      </c>
    </row>
    <row r="128" spans="2:64" s="6" customFormat="1" ht="27" customHeight="1">
      <c r="B128" s="23"/>
      <c r="C128" s="142" t="s">
        <v>79</v>
      </c>
      <c r="D128" s="142" t="s">
        <v>163</v>
      </c>
      <c r="E128" s="143" t="s">
        <v>164</v>
      </c>
      <c r="F128" s="208" t="s">
        <v>165</v>
      </c>
      <c r="G128" s="209"/>
      <c r="H128" s="209"/>
      <c r="I128" s="209"/>
      <c r="J128" s="144" t="s">
        <v>166</v>
      </c>
      <c r="K128" s="145">
        <v>1729.477</v>
      </c>
      <c r="L128" s="210">
        <v>0</v>
      </c>
      <c r="M128" s="209"/>
      <c r="N128" s="211">
        <f>ROUND($L$128*$K$128,2)</f>
        <v>0</v>
      </c>
      <c r="O128" s="209"/>
      <c r="P128" s="209"/>
      <c r="Q128" s="209"/>
      <c r="R128" s="25"/>
      <c r="T128" s="146"/>
      <c r="U128" s="31" t="s">
        <v>39</v>
      </c>
      <c r="V128" s="147">
        <v>0</v>
      </c>
      <c r="W128" s="147">
        <f>$V$128*$K$128</f>
        <v>0</v>
      </c>
      <c r="X128" s="147">
        <v>4E-05</v>
      </c>
      <c r="Y128" s="147">
        <f>$X$128*$K$128</f>
        <v>0.06917908</v>
      </c>
      <c r="Z128" s="147">
        <v>0</v>
      </c>
      <c r="AA128" s="148">
        <f>$Z$128*$K$128</f>
        <v>0</v>
      </c>
      <c r="AR128" s="6" t="s">
        <v>167</v>
      </c>
      <c r="AT128" s="6" t="s">
        <v>163</v>
      </c>
      <c r="AU128" s="6" t="s">
        <v>83</v>
      </c>
      <c r="AY128" s="6" t="s">
        <v>162</v>
      </c>
      <c r="BE128" s="99">
        <f>IF($U$128="základná",$N$128,0)</f>
        <v>0</v>
      </c>
      <c r="BF128" s="99">
        <f>IF($U$128="znížená",$N$128,0)</f>
        <v>0</v>
      </c>
      <c r="BG128" s="99">
        <f>IF($U$128="zákl. prenesená",$N$128,0)</f>
        <v>0</v>
      </c>
      <c r="BH128" s="99">
        <f>IF($U$128="zníž. prenesená",$N$128,0)</f>
        <v>0</v>
      </c>
      <c r="BI128" s="99">
        <f>IF($U$128="nulová",$N$128,0)</f>
        <v>0</v>
      </c>
      <c r="BJ128" s="6" t="s">
        <v>83</v>
      </c>
      <c r="BK128" s="99">
        <f>ROUND($L$128*$K$128,2)</f>
        <v>0</v>
      </c>
      <c r="BL128" s="6" t="s">
        <v>167</v>
      </c>
    </row>
    <row r="129" spans="2:63" s="131" customFormat="1" ht="30.75" customHeight="1">
      <c r="B129" s="132"/>
      <c r="C129" s="133"/>
      <c r="D129" s="141" t="s">
        <v>132</v>
      </c>
      <c r="E129" s="133"/>
      <c r="F129" s="133"/>
      <c r="G129" s="133"/>
      <c r="H129" s="133"/>
      <c r="I129" s="133"/>
      <c r="J129" s="133"/>
      <c r="K129" s="133"/>
      <c r="L129" s="133"/>
      <c r="M129" s="133"/>
      <c r="N129" s="206">
        <f>$BK$129</f>
        <v>0</v>
      </c>
      <c r="O129" s="207"/>
      <c r="P129" s="207"/>
      <c r="Q129" s="207"/>
      <c r="R129" s="135"/>
      <c r="T129" s="136"/>
      <c r="U129" s="133"/>
      <c r="V129" s="133"/>
      <c r="W129" s="137">
        <f>SUM($W$130:$W$135)</f>
        <v>423.35520699999995</v>
      </c>
      <c r="X129" s="133"/>
      <c r="Y129" s="137">
        <f>SUM($Y$130:$Y$135)</f>
        <v>48.05525427</v>
      </c>
      <c r="Z129" s="133"/>
      <c r="AA129" s="138">
        <f>SUM($AA$130:$AA$135)</f>
        <v>0</v>
      </c>
      <c r="AR129" s="139" t="s">
        <v>72</v>
      </c>
      <c r="AT129" s="139" t="s">
        <v>71</v>
      </c>
      <c r="AU129" s="139" t="s">
        <v>79</v>
      </c>
      <c r="AY129" s="139" t="s">
        <v>162</v>
      </c>
      <c r="BK129" s="140">
        <f>SUM($BK$130:$BK$135)</f>
        <v>0</v>
      </c>
    </row>
    <row r="130" spans="2:64" s="6" customFormat="1" ht="27" customHeight="1">
      <c r="B130" s="23"/>
      <c r="C130" s="142" t="s">
        <v>83</v>
      </c>
      <c r="D130" s="142" t="s">
        <v>163</v>
      </c>
      <c r="E130" s="143" t="s">
        <v>168</v>
      </c>
      <c r="F130" s="208" t="s">
        <v>169</v>
      </c>
      <c r="G130" s="209"/>
      <c r="H130" s="209"/>
      <c r="I130" s="209"/>
      <c r="J130" s="144" t="s">
        <v>166</v>
      </c>
      <c r="K130" s="145">
        <v>1729.477</v>
      </c>
      <c r="L130" s="210">
        <v>0</v>
      </c>
      <c r="M130" s="209"/>
      <c r="N130" s="211">
        <f>ROUND($L$130*$K$130,2)</f>
        <v>0</v>
      </c>
      <c r="O130" s="209"/>
      <c r="P130" s="209"/>
      <c r="Q130" s="209"/>
      <c r="R130" s="25"/>
      <c r="T130" s="146"/>
      <c r="U130" s="31" t="s">
        <v>39</v>
      </c>
      <c r="V130" s="147">
        <v>0.211</v>
      </c>
      <c r="W130" s="147">
        <f>$V$130*$K$130</f>
        <v>364.919647</v>
      </c>
      <c r="X130" s="147">
        <v>0.02661</v>
      </c>
      <c r="Y130" s="147">
        <f>$X$130*$K$130</f>
        <v>46.021382970000005</v>
      </c>
      <c r="Z130" s="147">
        <v>0</v>
      </c>
      <c r="AA130" s="148">
        <f>$Z$130*$K$130</f>
        <v>0</v>
      </c>
      <c r="AR130" s="6" t="s">
        <v>167</v>
      </c>
      <c r="AT130" s="6" t="s">
        <v>163</v>
      </c>
      <c r="AU130" s="6" t="s">
        <v>83</v>
      </c>
      <c r="AY130" s="6" t="s">
        <v>162</v>
      </c>
      <c r="BE130" s="99">
        <f>IF($U$130="základná",$N$130,0)</f>
        <v>0</v>
      </c>
      <c r="BF130" s="99">
        <f>IF($U$130="znížená",$N$130,0)</f>
        <v>0</v>
      </c>
      <c r="BG130" s="99">
        <f>IF($U$130="zákl. prenesená",$N$130,0)</f>
        <v>0</v>
      </c>
      <c r="BH130" s="99">
        <f>IF($U$130="zníž. prenesená",$N$130,0)</f>
        <v>0</v>
      </c>
      <c r="BI130" s="99">
        <f>IF($U$130="nulová",$N$130,0)</f>
        <v>0</v>
      </c>
      <c r="BJ130" s="6" t="s">
        <v>83</v>
      </c>
      <c r="BK130" s="99">
        <f>ROUND($L$130*$K$130,2)</f>
        <v>0</v>
      </c>
      <c r="BL130" s="6" t="s">
        <v>167</v>
      </c>
    </row>
    <row r="131" spans="2:64" s="6" customFormat="1" ht="27" customHeight="1">
      <c r="B131" s="23"/>
      <c r="C131" s="142" t="s">
        <v>170</v>
      </c>
      <c r="D131" s="142" t="s">
        <v>163</v>
      </c>
      <c r="E131" s="143" t="s">
        <v>171</v>
      </c>
      <c r="F131" s="208" t="s">
        <v>172</v>
      </c>
      <c r="G131" s="209"/>
      <c r="H131" s="209"/>
      <c r="I131" s="209"/>
      <c r="J131" s="144" t="s">
        <v>166</v>
      </c>
      <c r="K131" s="145">
        <v>79.83</v>
      </c>
      <c r="L131" s="210">
        <v>0</v>
      </c>
      <c r="M131" s="209"/>
      <c r="N131" s="211">
        <f>ROUND($L$131*$K$131,2)</f>
        <v>0</v>
      </c>
      <c r="O131" s="209"/>
      <c r="P131" s="209"/>
      <c r="Q131" s="209"/>
      <c r="R131" s="25"/>
      <c r="T131" s="146"/>
      <c r="U131" s="31" t="s">
        <v>39</v>
      </c>
      <c r="V131" s="147">
        <v>0.538</v>
      </c>
      <c r="W131" s="147">
        <f>$V$131*$K$131</f>
        <v>42.94854</v>
      </c>
      <c r="X131" s="147">
        <v>0.0062</v>
      </c>
      <c r="Y131" s="147">
        <f>$X$131*$K$131</f>
        <v>0.494946</v>
      </c>
      <c r="Z131" s="147">
        <v>0</v>
      </c>
      <c r="AA131" s="148">
        <f>$Z$131*$K$131</f>
        <v>0</v>
      </c>
      <c r="AR131" s="6" t="s">
        <v>167</v>
      </c>
      <c r="AT131" s="6" t="s">
        <v>163</v>
      </c>
      <c r="AU131" s="6" t="s">
        <v>83</v>
      </c>
      <c r="AY131" s="6" t="s">
        <v>162</v>
      </c>
      <c r="BE131" s="99">
        <f>IF($U$131="základná",$N$131,0)</f>
        <v>0</v>
      </c>
      <c r="BF131" s="99">
        <f>IF($U$131="znížená",$N$131,0)</f>
        <v>0</v>
      </c>
      <c r="BG131" s="99">
        <f>IF($U$131="zákl. prenesená",$N$131,0)</f>
        <v>0</v>
      </c>
      <c r="BH131" s="99">
        <f>IF($U$131="zníž. prenesená",$N$131,0)</f>
        <v>0</v>
      </c>
      <c r="BI131" s="99">
        <f>IF($U$131="nulová",$N$131,0)</f>
        <v>0</v>
      </c>
      <c r="BJ131" s="6" t="s">
        <v>83</v>
      </c>
      <c r="BK131" s="99">
        <f>ROUND($L$131*$K$131,2)</f>
        <v>0</v>
      </c>
      <c r="BL131" s="6" t="s">
        <v>167</v>
      </c>
    </row>
    <row r="132" spans="2:64" s="6" customFormat="1" ht="27" customHeight="1">
      <c r="B132" s="23"/>
      <c r="C132" s="142" t="s">
        <v>167</v>
      </c>
      <c r="D132" s="142" t="s">
        <v>163</v>
      </c>
      <c r="E132" s="143" t="s">
        <v>173</v>
      </c>
      <c r="F132" s="208" t="s">
        <v>174</v>
      </c>
      <c r="G132" s="209"/>
      <c r="H132" s="209"/>
      <c r="I132" s="209"/>
      <c r="J132" s="144" t="s">
        <v>166</v>
      </c>
      <c r="K132" s="145">
        <v>79.83</v>
      </c>
      <c r="L132" s="210">
        <v>0</v>
      </c>
      <c r="M132" s="209"/>
      <c r="N132" s="211">
        <f>ROUND($L$132*$K$132,2)</f>
        <v>0</v>
      </c>
      <c r="O132" s="209"/>
      <c r="P132" s="209"/>
      <c r="Q132" s="209"/>
      <c r="R132" s="25"/>
      <c r="T132" s="146"/>
      <c r="U132" s="31" t="s">
        <v>39</v>
      </c>
      <c r="V132" s="147">
        <v>0</v>
      </c>
      <c r="W132" s="147">
        <f>$V$132*$K$132</f>
        <v>0</v>
      </c>
      <c r="X132" s="147">
        <v>0</v>
      </c>
      <c r="Y132" s="147">
        <f>$X$132*$K$132</f>
        <v>0</v>
      </c>
      <c r="Z132" s="147">
        <v>0</v>
      </c>
      <c r="AA132" s="148">
        <f>$Z$132*$K$132</f>
        <v>0</v>
      </c>
      <c r="AR132" s="6" t="s">
        <v>167</v>
      </c>
      <c r="AT132" s="6" t="s">
        <v>163</v>
      </c>
      <c r="AU132" s="6" t="s">
        <v>83</v>
      </c>
      <c r="AY132" s="6" t="s">
        <v>162</v>
      </c>
      <c r="BE132" s="99">
        <f>IF($U$132="základná",$N$132,0)</f>
        <v>0</v>
      </c>
      <c r="BF132" s="99">
        <f>IF($U$132="znížená",$N$132,0)</f>
        <v>0</v>
      </c>
      <c r="BG132" s="99">
        <f>IF($U$132="zákl. prenesená",$N$132,0)</f>
        <v>0</v>
      </c>
      <c r="BH132" s="99">
        <f>IF($U$132="zníž. prenesená",$N$132,0)</f>
        <v>0</v>
      </c>
      <c r="BI132" s="99">
        <f>IF($U$132="nulová",$N$132,0)</f>
        <v>0</v>
      </c>
      <c r="BJ132" s="6" t="s">
        <v>83</v>
      </c>
      <c r="BK132" s="99">
        <f>ROUND($L$132*$K$132,2)</f>
        <v>0</v>
      </c>
      <c r="BL132" s="6" t="s">
        <v>167</v>
      </c>
    </row>
    <row r="133" spans="2:64" s="6" customFormat="1" ht="27" customHeight="1">
      <c r="B133" s="23"/>
      <c r="C133" s="142" t="s">
        <v>175</v>
      </c>
      <c r="D133" s="142" t="s">
        <v>163</v>
      </c>
      <c r="E133" s="143" t="s">
        <v>176</v>
      </c>
      <c r="F133" s="208" t="s">
        <v>177</v>
      </c>
      <c r="G133" s="209"/>
      <c r="H133" s="209"/>
      <c r="I133" s="209"/>
      <c r="J133" s="144" t="s">
        <v>166</v>
      </c>
      <c r="K133" s="145">
        <v>108.855</v>
      </c>
      <c r="L133" s="210">
        <v>0</v>
      </c>
      <c r="M133" s="209"/>
      <c r="N133" s="211">
        <f>ROUND($L$133*$K$133,2)</f>
        <v>0</v>
      </c>
      <c r="O133" s="209"/>
      <c r="P133" s="209"/>
      <c r="Q133" s="209"/>
      <c r="R133" s="25"/>
      <c r="T133" s="146"/>
      <c r="U133" s="31" t="s">
        <v>39</v>
      </c>
      <c r="V133" s="147">
        <v>0</v>
      </c>
      <c r="W133" s="147">
        <f>$V$133*$K$133</f>
        <v>0</v>
      </c>
      <c r="X133" s="147">
        <v>0</v>
      </c>
      <c r="Y133" s="147">
        <f>$X$133*$K$133</f>
        <v>0</v>
      </c>
      <c r="Z133" s="147">
        <v>0</v>
      </c>
      <c r="AA133" s="148">
        <f>$Z$133*$K$133</f>
        <v>0</v>
      </c>
      <c r="AR133" s="6" t="s">
        <v>167</v>
      </c>
      <c r="AT133" s="6" t="s">
        <v>163</v>
      </c>
      <c r="AU133" s="6" t="s">
        <v>83</v>
      </c>
      <c r="AY133" s="6" t="s">
        <v>162</v>
      </c>
      <c r="BE133" s="99">
        <f>IF($U$133="základná",$N$133,0)</f>
        <v>0</v>
      </c>
      <c r="BF133" s="99">
        <f>IF($U$133="znížená",$N$133,0)</f>
        <v>0</v>
      </c>
      <c r="BG133" s="99">
        <f>IF($U$133="zákl. prenesená",$N$133,0)</f>
        <v>0</v>
      </c>
      <c r="BH133" s="99">
        <f>IF($U$133="zníž. prenesená",$N$133,0)</f>
        <v>0</v>
      </c>
      <c r="BI133" s="99">
        <f>IF($U$133="nulová",$N$133,0)</f>
        <v>0</v>
      </c>
      <c r="BJ133" s="6" t="s">
        <v>83</v>
      </c>
      <c r="BK133" s="99">
        <f>ROUND($L$133*$K$133,2)</f>
        <v>0</v>
      </c>
      <c r="BL133" s="6" t="s">
        <v>167</v>
      </c>
    </row>
    <row r="134" spans="2:64" s="6" customFormat="1" ht="27" customHeight="1">
      <c r="B134" s="23"/>
      <c r="C134" s="142" t="s">
        <v>178</v>
      </c>
      <c r="D134" s="142" t="s">
        <v>163</v>
      </c>
      <c r="E134" s="143" t="s">
        <v>179</v>
      </c>
      <c r="F134" s="208" t="s">
        <v>180</v>
      </c>
      <c r="G134" s="209"/>
      <c r="H134" s="209"/>
      <c r="I134" s="209"/>
      <c r="J134" s="144" t="s">
        <v>166</v>
      </c>
      <c r="K134" s="145">
        <v>79.83</v>
      </c>
      <c r="L134" s="210">
        <v>0</v>
      </c>
      <c r="M134" s="209"/>
      <c r="N134" s="211">
        <f>ROUND($L$134*$K$134,2)</f>
        <v>0</v>
      </c>
      <c r="O134" s="209"/>
      <c r="P134" s="209"/>
      <c r="Q134" s="209"/>
      <c r="R134" s="25"/>
      <c r="T134" s="146"/>
      <c r="U134" s="31" t="s">
        <v>39</v>
      </c>
      <c r="V134" s="147">
        <v>0.194</v>
      </c>
      <c r="W134" s="147">
        <f>$V$134*$K$134</f>
        <v>15.48702</v>
      </c>
      <c r="X134" s="147">
        <v>0.00196</v>
      </c>
      <c r="Y134" s="147">
        <f>$X$134*$K$134</f>
        <v>0.1564668</v>
      </c>
      <c r="Z134" s="147">
        <v>0</v>
      </c>
      <c r="AA134" s="148">
        <f>$Z$134*$K$134</f>
        <v>0</v>
      </c>
      <c r="AR134" s="6" t="s">
        <v>167</v>
      </c>
      <c r="AT134" s="6" t="s">
        <v>163</v>
      </c>
      <c r="AU134" s="6" t="s">
        <v>83</v>
      </c>
      <c r="AY134" s="6" t="s">
        <v>162</v>
      </c>
      <c r="BE134" s="99">
        <f>IF($U$134="základná",$N$134,0)</f>
        <v>0</v>
      </c>
      <c r="BF134" s="99">
        <f>IF($U$134="znížená",$N$134,0)</f>
        <v>0</v>
      </c>
      <c r="BG134" s="99">
        <f>IF($U$134="zákl. prenesená",$N$134,0)</f>
        <v>0</v>
      </c>
      <c r="BH134" s="99">
        <f>IF($U$134="zníž. prenesená",$N$134,0)</f>
        <v>0</v>
      </c>
      <c r="BI134" s="99">
        <f>IF($U$134="nulová",$N$134,0)</f>
        <v>0</v>
      </c>
      <c r="BJ134" s="6" t="s">
        <v>83</v>
      </c>
      <c r="BK134" s="99">
        <f>ROUND($L$134*$K$134,2)</f>
        <v>0</v>
      </c>
      <c r="BL134" s="6" t="s">
        <v>167</v>
      </c>
    </row>
    <row r="135" spans="2:64" s="6" customFormat="1" ht="39" customHeight="1">
      <c r="B135" s="23"/>
      <c r="C135" s="142" t="s">
        <v>181</v>
      </c>
      <c r="D135" s="142" t="s">
        <v>163</v>
      </c>
      <c r="E135" s="143" t="s">
        <v>182</v>
      </c>
      <c r="F135" s="208" t="s">
        <v>183</v>
      </c>
      <c r="G135" s="209"/>
      <c r="H135" s="209"/>
      <c r="I135" s="209"/>
      <c r="J135" s="144" t="s">
        <v>166</v>
      </c>
      <c r="K135" s="145">
        <v>108.855</v>
      </c>
      <c r="L135" s="210">
        <v>0</v>
      </c>
      <c r="M135" s="209"/>
      <c r="N135" s="211">
        <f>ROUND($L$135*$K$135,2)</f>
        <v>0</v>
      </c>
      <c r="O135" s="209"/>
      <c r="P135" s="209"/>
      <c r="Q135" s="209"/>
      <c r="R135" s="25"/>
      <c r="T135" s="146"/>
      <c r="U135" s="31" t="s">
        <v>39</v>
      </c>
      <c r="V135" s="147">
        <v>0</v>
      </c>
      <c r="W135" s="147">
        <f>$V$135*$K$135</f>
        <v>0</v>
      </c>
      <c r="X135" s="147">
        <v>0.0127</v>
      </c>
      <c r="Y135" s="147">
        <f>$X$135*$K$135</f>
        <v>1.3824585</v>
      </c>
      <c r="Z135" s="147">
        <v>0</v>
      </c>
      <c r="AA135" s="148">
        <f>$Z$135*$K$135</f>
        <v>0</v>
      </c>
      <c r="AR135" s="6" t="s">
        <v>167</v>
      </c>
      <c r="AT135" s="6" t="s">
        <v>163</v>
      </c>
      <c r="AU135" s="6" t="s">
        <v>83</v>
      </c>
      <c r="AY135" s="6" t="s">
        <v>162</v>
      </c>
      <c r="BE135" s="99">
        <f>IF($U$135="základná",$N$135,0)</f>
        <v>0</v>
      </c>
      <c r="BF135" s="99">
        <f>IF($U$135="znížená",$N$135,0)</f>
        <v>0</v>
      </c>
      <c r="BG135" s="99">
        <f>IF($U$135="zákl. prenesená",$N$135,0)</f>
        <v>0</v>
      </c>
      <c r="BH135" s="99">
        <f>IF($U$135="zníž. prenesená",$N$135,0)</f>
        <v>0</v>
      </c>
      <c r="BI135" s="99">
        <f>IF($U$135="nulová",$N$135,0)</f>
        <v>0</v>
      </c>
      <c r="BJ135" s="6" t="s">
        <v>83</v>
      </c>
      <c r="BK135" s="99">
        <f>ROUND($L$135*$K$135,2)</f>
        <v>0</v>
      </c>
      <c r="BL135" s="6" t="s">
        <v>167</v>
      </c>
    </row>
    <row r="136" spans="2:63" s="131" customFormat="1" ht="30.75" customHeight="1">
      <c r="B136" s="132"/>
      <c r="C136" s="133"/>
      <c r="D136" s="141" t="s">
        <v>133</v>
      </c>
      <c r="E136" s="133"/>
      <c r="F136" s="133"/>
      <c r="G136" s="133"/>
      <c r="H136" s="133"/>
      <c r="I136" s="133"/>
      <c r="J136" s="133"/>
      <c r="K136" s="133"/>
      <c r="L136" s="133"/>
      <c r="M136" s="133"/>
      <c r="N136" s="206">
        <f>$BK$136</f>
        <v>0</v>
      </c>
      <c r="O136" s="207"/>
      <c r="P136" s="207"/>
      <c r="Q136" s="207"/>
      <c r="R136" s="135"/>
      <c r="T136" s="136"/>
      <c r="U136" s="133"/>
      <c r="V136" s="133"/>
      <c r="W136" s="137">
        <f>SUM($W$137:$W$146)</f>
        <v>855.0827858800002</v>
      </c>
      <c r="X136" s="133"/>
      <c r="Y136" s="137">
        <f>SUM($Y$137:$Y$146)</f>
        <v>152.7076492</v>
      </c>
      <c r="Z136" s="133"/>
      <c r="AA136" s="138">
        <f>SUM($AA$137:$AA$146)</f>
        <v>20.753724000000002</v>
      </c>
      <c r="AR136" s="139" t="s">
        <v>72</v>
      </c>
      <c r="AT136" s="139" t="s">
        <v>71</v>
      </c>
      <c r="AU136" s="139" t="s">
        <v>79</v>
      </c>
      <c r="AY136" s="139" t="s">
        <v>162</v>
      </c>
      <c r="BK136" s="140">
        <f>SUM($BK$137:$BK$146)</f>
        <v>0</v>
      </c>
    </row>
    <row r="137" spans="2:64" s="6" customFormat="1" ht="39" customHeight="1">
      <c r="B137" s="23"/>
      <c r="C137" s="142" t="s">
        <v>184</v>
      </c>
      <c r="D137" s="142" t="s">
        <v>163</v>
      </c>
      <c r="E137" s="143" t="s">
        <v>185</v>
      </c>
      <c r="F137" s="208" t="s">
        <v>186</v>
      </c>
      <c r="G137" s="209"/>
      <c r="H137" s="209"/>
      <c r="I137" s="209"/>
      <c r="J137" s="144" t="s">
        <v>166</v>
      </c>
      <c r="K137" s="145">
        <v>2968.655</v>
      </c>
      <c r="L137" s="210">
        <v>0</v>
      </c>
      <c r="M137" s="209"/>
      <c r="N137" s="211">
        <f>ROUND($L$137*$K$137,2)</f>
        <v>0</v>
      </c>
      <c r="O137" s="209"/>
      <c r="P137" s="209"/>
      <c r="Q137" s="209"/>
      <c r="R137" s="25"/>
      <c r="T137" s="146"/>
      <c r="U137" s="31" t="s">
        <v>39</v>
      </c>
      <c r="V137" s="147">
        <v>0.132</v>
      </c>
      <c r="W137" s="147">
        <f>$V$137*$K$137</f>
        <v>391.86246000000006</v>
      </c>
      <c r="X137" s="147">
        <v>0.02572</v>
      </c>
      <c r="Y137" s="147">
        <f>$X$137*$K$137</f>
        <v>76.3538066</v>
      </c>
      <c r="Z137" s="147">
        <v>0</v>
      </c>
      <c r="AA137" s="148">
        <f>$Z$137*$K$137</f>
        <v>0</v>
      </c>
      <c r="AR137" s="6" t="s">
        <v>167</v>
      </c>
      <c r="AT137" s="6" t="s">
        <v>163</v>
      </c>
      <c r="AU137" s="6" t="s">
        <v>83</v>
      </c>
      <c r="AY137" s="6" t="s">
        <v>162</v>
      </c>
      <c r="BE137" s="99">
        <f>IF($U$137="základná",$N$137,0)</f>
        <v>0</v>
      </c>
      <c r="BF137" s="99">
        <f>IF($U$137="znížená",$N$137,0)</f>
        <v>0</v>
      </c>
      <c r="BG137" s="99">
        <f>IF($U$137="zákl. prenesená",$N$137,0)</f>
        <v>0</v>
      </c>
      <c r="BH137" s="99">
        <f>IF($U$137="zníž. prenesená",$N$137,0)</f>
        <v>0</v>
      </c>
      <c r="BI137" s="99">
        <f>IF($U$137="nulová",$N$137,0)</f>
        <v>0</v>
      </c>
      <c r="BJ137" s="6" t="s">
        <v>83</v>
      </c>
      <c r="BK137" s="99">
        <f>ROUND($L$137*$K$137,2)</f>
        <v>0</v>
      </c>
      <c r="BL137" s="6" t="s">
        <v>167</v>
      </c>
    </row>
    <row r="138" spans="2:64" s="6" customFormat="1" ht="51" customHeight="1">
      <c r="B138" s="23"/>
      <c r="C138" s="142" t="s">
        <v>187</v>
      </c>
      <c r="D138" s="142" t="s">
        <v>163</v>
      </c>
      <c r="E138" s="143" t="s">
        <v>188</v>
      </c>
      <c r="F138" s="208" t="s">
        <v>189</v>
      </c>
      <c r="G138" s="209"/>
      <c r="H138" s="209"/>
      <c r="I138" s="209"/>
      <c r="J138" s="144" t="s">
        <v>166</v>
      </c>
      <c r="K138" s="145">
        <v>2968.655</v>
      </c>
      <c r="L138" s="210">
        <v>0</v>
      </c>
      <c r="M138" s="209"/>
      <c r="N138" s="211">
        <f>ROUND($L$138*$K$138,2)</f>
        <v>0</v>
      </c>
      <c r="O138" s="209"/>
      <c r="P138" s="209"/>
      <c r="Q138" s="209"/>
      <c r="R138" s="25"/>
      <c r="T138" s="146"/>
      <c r="U138" s="31" t="s">
        <v>39</v>
      </c>
      <c r="V138" s="147">
        <v>0.006</v>
      </c>
      <c r="W138" s="147">
        <f>$V$138*$K$138</f>
        <v>17.81193</v>
      </c>
      <c r="X138" s="147">
        <v>0</v>
      </c>
      <c r="Y138" s="147">
        <f>$X$138*$K$138</f>
        <v>0</v>
      </c>
      <c r="Z138" s="147">
        <v>0</v>
      </c>
      <c r="AA138" s="148">
        <f>$Z$138*$K$138</f>
        <v>0</v>
      </c>
      <c r="AR138" s="6" t="s">
        <v>167</v>
      </c>
      <c r="AT138" s="6" t="s">
        <v>163</v>
      </c>
      <c r="AU138" s="6" t="s">
        <v>83</v>
      </c>
      <c r="AY138" s="6" t="s">
        <v>162</v>
      </c>
      <c r="BE138" s="99">
        <f>IF($U$138="základná",$N$138,0)</f>
        <v>0</v>
      </c>
      <c r="BF138" s="99">
        <f>IF($U$138="znížená",$N$138,0)</f>
        <v>0</v>
      </c>
      <c r="BG138" s="99">
        <f>IF($U$138="zákl. prenesená",$N$138,0)</f>
        <v>0</v>
      </c>
      <c r="BH138" s="99">
        <f>IF($U$138="zníž. prenesená",$N$138,0)</f>
        <v>0</v>
      </c>
      <c r="BI138" s="99">
        <f>IF($U$138="nulová",$N$138,0)</f>
        <v>0</v>
      </c>
      <c r="BJ138" s="6" t="s">
        <v>83</v>
      </c>
      <c r="BK138" s="99">
        <f>ROUND($L$138*$K$138,2)</f>
        <v>0</v>
      </c>
      <c r="BL138" s="6" t="s">
        <v>167</v>
      </c>
    </row>
    <row r="139" spans="2:64" s="6" customFormat="1" ht="39" customHeight="1">
      <c r="B139" s="23"/>
      <c r="C139" s="142" t="s">
        <v>190</v>
      </c>
      <c r="D139" s="142" t="s">
        <v>163</v>
      </c>
      <c r="E139" s="143" t="s">
        <v>191</v>
      </c>
      <c r="F139" s="208" t="s">
        <v>192</v>
      </c>
      <c r="G139" s="209"/>
      <c r="H139" s="209"/>
      <c r="I139" s="209"/>
      <c r="J139" s="144" t="s">
        <v>166</v>
      </c>
      <c r="K139" s="145">
        <v>2968.655</v>
      </c>
      <c r="L139" s="210">
        <v>0</v>
      </c>
      <c r="M139" s="209"/>
      <c r="N139" s="211">
        <f>ROUND($L$139*$K$139,2)</f>
        <v>0</v>
      </c>
      <c r="O139" s="209"/>
      <c r="P139" s="209"/>
      <c r="Q139" s="209"/>
      <c r="R139" s="25"/>
      <c r="T139" s="146"/>
      <c r="U139" s="31" t="s">
        <v>39</v>
      </c>
      <c r="V139" s="147">
        <v>0.092</v>
      </c>
      <c r="W139" s="147">
        <f>$V$139*$K$139</f>
        <v>273.11626</v>
      </c>
      <c r="X139" s="147">
        <v>0.02572</v>
      </c>
      <c r="Y139" s="147">
        <f>$X$139*$K$139</f>
        <v>76.3538066</v>
      </c>
      <c r="Z139" s="147">
        <v>0</v>
      </c>
      <c r="AA139" s="148">
        <f>$Z$139*$K$139</f>
        <v>0</v>
      </c>
      <c r="AR139" s="6" t="s">
        <v>167</v>
      </c>
      <c r="AT139" s="6" t="s">
        <v>163</v>
      </c>
      <c r="AU139" s="6" t="s">
        <v>83</v>
      </c>
      <c r="AY139" s="6" t="s">
        <v>162</v>
      </c>
      <c r="BE139" s="99">
        <f>IF($U$139="základná",$N$139,0)</f>
        <v>0</v>
      </c>
      <c r="BF139" s="99">
        <f>IF($U$139="znížená",$N$139,0)</f>
        <v>0</v>
      </c>
      <c r="BG139" s="99">
        <f>IF($U$139="zákl. prenesená",$N$139,0)</f>
        <v>0</v>
      </c>
      <c r="BH139" s="99">
        <f>IF($U$139="zníž. prenesená",$N$139,0)</f>
        <v>0</v>
      </c>
      <c r="BI139" s="99">
        <f>IF($U$139="nulová",$N$139,0)</f>
        <v>0</v>
      </c>
      <c r="BJ139" s="6" t="s">
        <v>83</v>
      </c>
      <c r="BK139" s="99">
        <f>ROUND($L$139*$K$139,2)</f>
        <v>0</v>
      </c>
      <c r="BL139" s="6" t="s">
        <v>167</v>
      </c>
    </row>
    <row r="140" spans="2:64" s="6" customFormat="1" ht="15.75" customHeight="1">
      <c r="B140" s="23"/>
      <c r="C140" s="142" t="s">
        <v>193</v>
      </c>
      <c r="D140" s="142" t="s">
        <v>163</v>
      </c>
      <c r="E140" s="143" t="s">
        <v>194</v>
      </c>
      <c r="F140" s="208" t="s">
        <v>195</v>
      </c>
      <c r="G140" s="209"/>
      <c r="H140" s="209"/>
      <c r="I140" s="209"/>
      <c r="J140" s="144" t="s">
        <v>196</v>
      </c>
      <c r="K140" s="145">
        <v>1.2</v>
      </c>
      <c r="L140" s="210">
        <v>0</v>
      </c>
      <c r="M140" s="209"/>
      <c r="N140" s="211">
        <f>ROUND($L$140*$K$140,2)</f>
        <v>0</v>
      </c>
      <c r="O140" s="209"/>
      <c r="P140" s="209"/>
      <c r="Q140" s="209"/>
      <c r="R140" s="25"/>
      <c r="T140" s="146"/>
      <c r="U140" s="31" t="s">
        <v>39</v>
      </c>
      <c r="V140" s="147">
        <v>0</v>
      </c>
      <c r="W140" s="147">
        <f>$V$140*$K$140</f>
        <v>0</v>
      </c>
      <c r="X140" s="147">
        <v>3E-05</v>
      </c>
      <c r="Y140" s="147">
        <f>$X$140*$K$140</f>
        <v>3.6E-05</v>
      </c>
      <c r="Z140" s="147">
        <v>0</v>
      </c>
      <c r="AA140" s="148">
        <f>$Z$140*$K$140</f>
        <v>0</v>
      </c>
      <c r="AR140" s="6" t="s">
        <v>167</v>
      </c>
      <c r="AT140" s="6" t="s">
        <v>163</v>
      </c>
      <c r="AU140" s="6" t="s">
        <v>83</v>
      </c>
      <c r="AY140" s="6" t="s">
        <v>162</v>
      </c>
      <c r="BE140" s="99">
        <f>IF($U$140="základná",$N$140,0)</f>
        <v>0</v>
      </c>
      <c r="BF140" s="99">
        <f>IF($U$140="znížená",$N$140,0)</f>
        <v>0</v>
      </c>
      <c r="BG140" s="99">
        <f>IF($U$140="zákl. prenesená",$N$140,0)</f>
        <v>0</v>
      </c>
      <c r="BH140" s="99">
        <f>IF($U$140="zníž. prenesená",$N$140,0)</f>
        <v>0</v>
      </c>
      <c r="BI140" s="99">
        <f>IF($U$140="nulová",$N$140,0)</f>
        <v>0</v>
      </c>
      <c r="BJ140" s="6" t="s">
        <v>83</v>
      </c>
      <c r="BK140" s="99">
        <f>ROUND($L$140*$K$140,2)</f>
        <v>0</v>
      </c>
      <c r="BL140" s="6" t="s">
        <v>167</v>
      </c>
    </row>
    <row r="141" spans="2:64" s="6" customFormat="1" ht="39" customHeight="1">
      <c r="B141" s="23"/>
      <c r="C141" s="142" t="s">
        <v>197</v>
      </c>
      <c r="D141" s="142" t="s">
        <v>163</v>
      </c>
      <c r="E141" s="143" t="s">
        <v>198</v>
      </c>
      <c r="F141" s="208" t="s">
        <v>199</v>
      </c>
      <c r="G141" s="209"/>
      <c r="H141" s="209"/>
      <c r="I141" s="209"/>
      <c r="J141" s="144" t="s">
        <v>166</v>
      </c>
      <c r="K141" s="145">
        <v>1729.477</v>
      </c>
      <c r="L141" s="210">
        <v>0</v>
      </c>
      <c r="M141" s="209"/>
      <c r="N141" s="211">
        <f>ROUND($L$141*$K$141,2)</f>
        <v>0</v>
      </c>
      <c r="O141" s="209"/>
      <c r="P141" s="209"/>
      <c r="Q141" s="209"/>
      <c r="R141" s="25"/>
      <c r="T141" s="146"/>
      <c r="U141" s="31" t="s">
        <v>39</v>
      </c>
      <c r="V141" s="147">
        <v>0.052</v>
      </c>
      <c r="W141" s="147">
        <f>$V$141*$K$141</f>
        <v>89.932804</v>
      </c>
      <c r="X141" s="147">
        <v>0</v>
      </c>
      <c r="Y141" s="147">
        <f>$X$141*$K$141</f>
        <v>0</v>
      </c>
      <c r="Z141" s="147">
        <v>0.012</v>
      </c>
      <c r="AA141" s="148">
        <f>$Z$141*$K$141</f>
        <v>20.753724000000002</v>
      </c>
      <c r="AR141" s="6" t="s">
        <v>167</v>
      </c>
      <c r="AT141" s="6" t="s">
        <v>163</v>
      </c>
      <c r="AU141" s="6" t="s">
        <v>83</v>
      </c>
      <c r="AY141" s="6" t="s">
        <v>162</v>
      </c>
      <c r="BE141" s="99">
        <f>IF($U$141="základná",$N$141,0)</f>
        <v>0</v>
      </c>
      <c r="BF141" s="99">
        <f>IF($U$141="znížená",$N$141,0)</f>
        <v>0</v>
      </c>
      <c r="BG141" s="99">
        <f>IF($U$141="zákl. prenesená",$N$141,0)</f>
        <v>0</v>
      </c>
      <c r="BH141" s="99">
        <f>IF($U$141="zníž. prenesená",$N$141,0)</f>
        <v>0</v>
      </c>
      <c r="BI141" s="99">
        <f>IF($U$141="nulová",$N$141,0)</f>
        <v>0</v>
      </c>
      <c r="BJ141" s="6" t="s">
        <v>83</v>
      </c>
      <c r="BK141" s="99">
        <f>ROUND($L$141*$K$141,2)</f>
        <v>0</v>
      </c>
      <c r="BL141" s="6" t="s">
        <v>167</v>
      </c>
    </row>
    <row r="142" spans="2:64" s="6" customFormat="1" ht="27" customHeight="1">
      <c r="B142" s="23"/>
      <c r="C142" s="142" t="s">
        <v>200</v>
      </c>
      <c r="D142" s="142" t="s">
        <v>163</v>
      </c>
      <c r="E142" s="143" t="s">
        <v>201</v>
      </c>
      <c r="F142" s="208" t="s">
        <v>202</v>
      </c>
      <c r="G142" s="209"/>
      <c r="H142" s="209"/>
      <c r="I142" s="209"/>
      <c r="J142" s="144" t="s">
        <v>203</v>
      </c>
      <c r="K142" s="145">
        <v>33.719</v>
      </c>
      <c r="L142" s="210">
        <v>0</v>
      </c>
      <c r="M142" s="209"/>
      <c r="N142" s="211">
        <f>ROUND($L$142*$K$142,2)</f>
        <v>0</v>
      </c>
      <c r="O142" s="209"/>
      <c r="P142" s="209"/>
      <c r="Q142" s="209"/>
      <c r="R142" s="25"/>
      <c r="T142" s="146"/>
      <c r="U142" s="31" t="s">
        <v>39</v>
      </c>
      <c r="V142" s="147">
        <v>0.882</v>
      </c>
      <c r="W142" s="147">
        <f>$V$142*$K$142</f>
        <v>29.740158</v>
      </c>
      <c r="X142" s="147">
        <v>0</v>
      </c>
      <c r="Y142" s="147">
        <f>$X$142*$K$142</f>
        <v>0</v>
      </c>
      <c r="Z142" s="147">
        <v>0</v>
      </c>
      <c r="AA142" s="148">
        <f>$Z$142*$K$142</f>
        <v>0</v>
      </c>
      <c r="AR142" s="6" t="s">
        <v>167</v>
      </c>
      <c r="AT142" s="6" t="s">
        <v>163</v>
      </c>
      <c r="AU142" s="6" t="s">
        <v>83</v>
      </c>
      <c r="AY142" s="6" t="s">
        <v>162</v>
      </c>
      <c r="BE142" s="99">
        <f>IF($U$142="základná",$N$142,0)</f>
        <v>0</v>
      </c>
      <c r="BF142" s="99">
        <f>IF($U$142="znížená",$N$142,0)</f>
        <v>0</v>
      </c>
      <c r="BG142" s="99">
        <f>IF($U$142="zákl. prenesená",$N$142,0)</f>
        <v>0</v>
      </c>
      <c r="BH142" s="99">
        <f>IF($U$142="zníž. prenesená",$N$142,0)</f>
        <v>0</v>
      </c>
      <c r="BI142" s="99">
        <f>IF($U$142="nulová",$N$142,0)</f>
        <v>0</v>
      </c>
      <c r="BJ142" s="6" t="s">
        <v>83</v>
      </c>
      <c r="BK142" s="99">
        <f>ROUND($L$142*$K$142,2)</f>
        <v>0</v>
      </c>
      <c r="BL142" s="6" t="s">
        <v>167</v>
      </c>
    </row>
    <row r="143" spans="2:64" s="6" customFormat="1" ht="27" customHeight="1">
      <c r="B143" s="23"/>
      <c r="C143" s="142" t="s">
        <v>204</v>
      </c>
      <c r="D143" s="142" t="s">
        <v>163</v>
      </c>
      <c r="E143" s="143" t="s">
        <v>205</v>
      </c>
      <c r="F143" s="208" t="s">
        <v>206</v>
      </c>
      <c r="G143" s="209"/>
      <c r="H143" s="209"/>
      <c r="I143" s="209"/>
      <c r="J143" s="144" t="s">
        <v>203</v>
      </c>
      <c r="K143" s="145">
        <v>33.719</v>
      </c>
      <c r="L143" s="210">
        <v>0</v>
      </c>
      <c r="M143" s="209"/>
      <c r="N143" s="211">
        <f>ROUND($L$143*$K$143,2)</f>
        <v>0</v>
      </c>
      <c r="O143" s="209"/>
      <c r="P143" s="209"/>
      <c r="Q143" s="209"/>
      <c r="R143" s="25"/>
      <c r="T143" s="146"/>
      <c r="U143" s="31" t="s">
        <v>39</v>
      </c>
      <c r="V143" s="147">
        <v>0.59791</v>
      </c>
      <c r="W143" s="147">
        <f>$V$143*$K$143</f>
        <v>20.160927290000004</v>
      </c>
      <c r="X143" s="147">
        <v>0</v>
      </c>
      <c r="Y143" s="147">
        <f>$X$143*$K$143</f>
        <v>0</v>
      </c>
      <c r="Z143" s="147">
        <v>0</v>
      </c>
      <c r="AA143" s="148">
        <f>$Z$143*$K$143</f>
        <v>0</v>
      </c>
      <c r="AR143" s="6" t="s">
        <v>167</v>
      </c>
      <c r="AT143" s="6" t="s">
        <v>163</v>
      </c>
      <c r="AU143" s="6" t="s">
        <v>83</v>
      </c>
      <c r="AY143" s="6" t="s">
        <v>162</v>
      </c>
      <c r="BE143" s="99">
        <f>IF($U$143="základná",$N$143,0)</f>
        <v>0</v>
      </c>
      <c r="BF143" s="99">
        <f>IF($U$143="znížená",$N$143,0)</f>
        <v>0</v>
      </c>
      <c r="BG143" s="99">
        <f>IF($U$143="zákl. prenesená",$N$143,0)</f>
        <v>0</v>
      </c>
      <c r="BH143" s="99">
        <f>IF($U$143="zníž. prenesená",$N$143,0)</f>
        <v>0</v>
      </c>
      <c r="BI143" s="99">
        <f>IF($U$143="nulová",$N$143,0)</f>
        <v>0</v>
      </c>
      <c r="BJ143" s="6" t="s">
        <v>83</v>
      </c>
      <c r="BK143" s="99">
        <f>ROUND($L$143*$K$143,2)</f>
        <v>0</v>
      </c>
      <c r="BL143" s="6" t="s">
        <v>167</v>
      </c>
    </row>
    <row r="144" spans="2:64" s="6" customFormat="1" ht="27" customHeight="1">
      <c r="B144" s="23"/>
      <c r="C144" s="142" t="s">
        <v>207</v>
      </c>
      <c r="D144" s="142" t="s">
        <v>163</v>
      </c>
      <c r="E144" s="143" t="s">
        <v>208</v>
      </c>
      <c r="F144" s="208" t="s">
        <v>209</v>
      </c>
      <c r="G144" s="209"/>
      <c r="H144" s="209"/>
      <c r="I144" s="209"/>
      <c r="J144" s="144" t="s">
        <v>203</v>
      </c>
      <c r="K144" s="145">
        <v>337.19</v>
      </c>
      <c r="L144" s="210">
        <v>0</v>
      </c>
      <c r="M144" s="209"/>
      <c r="N144" s="211">
        <f>ROUND($L$144*$K$144,2)</f>
        <v>0</v>
      </c>
      <c r="O144" s="209"/>
      <c r="P144" s="209"/>
      <c r="Q144" s="209"/>
      <c r="R144" s="25"/>
      <c r="T144" s="146"/>
      <c r="U144" s="31" t="s">
        <v>39</v>
      </c>
      <c r="V144" s="147">
        <v>0.00722</v>
      </c>
      <c r="W144" s="147">
        <f>$V$144*$K$144</f>
        <v>2.4345118</v>
      </c>
      <c r="X144" s="147">
        <v>0</v>
      </c>
      <c r="Y144" s="147">
        <f>$X$144*$K$144</f>
        <v>0</v>
      </c>
      <c r="Z144" s="147">
        <v>0</v>
      </c>
      <c r="AA144" s="148">
        <f>$Z$144*$K$144</f>
        <v>0</v>
      </c>
      <c r="AR144" s="6" t="s">
        <v>167</v>
      </c>
      <c r="AT144" s="6" t="s">
        <v>163</v>
      </c>
      <c r="AU144" s="6" t="s">
        <v>83</v>
      </c>
      <c r="AY144" s="6" t="s">
        <v>162</v>
      </c>
      <c r="BE144" s="99">
        <f>IF($U$144="základná",$N$144,0)</f>
        <v>0</v>
      </c>
      <c r="BF144" s="99">
        <f>IF($U$144="znížená",$N$144,0)</f>
        <v>0</v>
      </c>
      <c r="BG144" s="99">
        <f>IF($U$144="zákl. prenesená",$N$144,0)</f>
        <v>0</v>
      </c>
      <c r="BH144" s="99">
        <f>IF($U$144="zníž. prenesená",$N$144,0)</f>
        <v>0</v>
      </c>
      <c r="BI144" s="99">
        <f>IF($U$144="nulová",$N$144,0)</f>
        <v>0</v>
      </c>
      <c r="BJ144" s="6" t="s">
        <v>83</v>
      </c>
      <c r="BK144" s="99">
        <f>ROUND($L$144*$K$144,2)</f>
        <v>0</v>
      </c>
      <c r="BL144" s="6" t="s">
        <v>167</v>
      </c>
    </row>
    <row r="145" spans="2:64" s="6" customFormat="1" ht="27" customHeight="1">
      <c r="B145" s="23"/>
      <c r="C145" s="142" t="s">
        <v>210</v>
      </c>
      <c r="D145" s="142" t="s">
        <v>163</v>
      </c>
      <c r="E145" s="143" t="s">
        <v>211</v>
      </c>
      <c r="F145" s="208" t="s">
        <v>212</v>
      </c>
      <c r="G145" s="209"/>
      <c r="H145" s="209"/>
      <c r="I145" s="209"/>
      <c r="J145" s="144" t="s">
        <v>203</v>
      </c>
      <c r="K145" s="145">
        <v>33.719</v>
      </c>
      <c r="L145" s="210">
        <v>0</v>
      </c>
      <c r="M145" s="209"/>
      <c r="N145" s="211">
        <f>ROUND($L$145*$K$145,2)</f>
        <v>0</v>
      </c>
      <c r="O145" s="209"/>
      <c r="P145" s="209"/>
      <c r="Q145" s="209"/>
      <c r="R145" s="25"/>
      <c r="T145" s="146"/>
      <c r="U145" s="31" t="s">
        <v>39</v>
      </c>
      <c r="V145" s="147">
        <v>0.89041</v>
      </c>
      <c r="W145" s="147">
        <f>$V$145*$K$145</f>
        <v>30.023734790000002</v>
      </c>
      <c r="X145" s="147">
        <v>0</v>
      </c>
      <c r="Y145" s="147">
        <f>$X$145*$K$145</f>
        <v>0</v>
      </c>
      <c r="Z145" s="147">
        <v>0</v>
      </c>
      <c r="AA145" s="148">
        <f>$Z$145*$K$145</f>
        <v>0</v>
      </c>
      <c r="AR145" s="6" t="s">
        <v>167</v>
      </c>
      <c r="AT145" s="6" t="s">
        <v>163</v>
      </c>
      <c r="AU145" s="6" t="s">
        <v>83</v>
      </c>
      <c r="AY145" s="6" t="s">
        <v>162</v>
      </c>
      <c r="BE145" s="99">
        <f>IF($U$145="základná",$N$145,0)</f>
        <v>0</v>
      </c>
      <c r="BF145" s="99">
        <f>IF($U$145="znížená",$N$145,0)</f>
        <v>0</v>
      </c>
      <c r="BG145" s="99">
        <f>IF($U$145="zákl. prenesená",$N$145,0)</f>
        <v>0</v>
      </c>
      <c r="BH145" s="99">
        <f>IF($U$145="zníž. prenesená",$N$145,0)</f>
        <v>0</v>
      </c>
      <c r="BI145" s="99">
        <f>IF($U$145="nulová",$N$145,0)</f>
        <v>0</v>
      </c>
      <c r="BJ145" s="6" t="s">
        <v>83</v>
      </c>
      <c r="BK145" s="99">
        <f>ROUND($L$145*$K$145,2)</f>
        <v>0</v>
      </c>
      <c r="BL145" s="6" t="s">
        <v>167</v>
      </c>
    </row>
    <row r="146" spans="2:64" s="6" customFormat="1" ht="27" customHeight="1">
      <c r="B146" s="23"/>
      <c r="C146" s="142" t="s">
        <v>213</v>
      </c>
      <c r="D146" s="142" t="s">
        <v>163</v>
      </c>
      <c r="E146" s="143" t="s">
        <v>214</v>
      </c>
      <c r="F146" s="208" t="s">
        <v>215</v>
      </c>
      <c r="G146" s="209"/>
      <c r="H146" s="209"/>
      <c r="I146" s="209"/>
      <c r="J146" s="144" t="s">
        <v>203</v>
      </c>
      <c r="K146" s="145">
        <v>33.719</v>
      </c>
      <c r="L146" s="210">
        <v>0</v>
      </c>
      <c r="M146" s="209"/>
      <c r="N146" s="211">
        <f>ROUND($L$146*$K$146,2)</f>
        <v>0</v>
      </c>
      <c r="O146" s="209"/>
      <c r="P146" s="209"/>
      <c r="Q146" s="209"/>
      <c r="R146" s="25"/>
      <c r="T146" s="146"/>
      <c r="U146" s="31" t="s">
        <v>39</v>
      </c>
      <c r="V146" s="147">
        <v>0</v>
      </c>
      <c r="W146" s="147">
        <f>$V$146*$K$146</f>
        <v>0</v>
      </c>
      <c r="X146" s="147">
        <v>0</v>
      </c>
      <c r="Y146" s="147">
        <f>$X$146*$K$146</f>
        <v>0</v>
      </c>
      <c r="Z146" s="147">
        <v>0</v>
      </c>
      <c r="AA146" s="148">
        <f>$Z$146*$K$146</f>
        <v>0</v>
      </c>
      <c r="AR146" s="6" t="s">
        <v>167</v>
      </c>
      <c r="AT146" s="6" t="s">
        <v>163</v>
      </c>
      <c r="AU146" s="6" t="s">
        <v>83</v>
      </c>
      <c r="AY146" s="6" t="s">
        <v>162</v>
      </c>
      <c r="BE146" s="99">
        <f>IF($U$146="základná",$N$146,0)</f>
        <v>0</v>
      </c>
      <c r="BF146" s="99">
        <f>IF($U$146="znížená",$N$146,0)</f>
        <v>0</v>
      </c>
      <c r="BG146" s="99">
        <f>IF($U$146="zákl. prenesená",$N$146,0)</f>
        <v>0</v>
      </c>
      <c r="BH146" s="99">
        <f>IF($U$146="zníž. prenesená",$N$146,0)</f>
        <v>0</v>
      </c>
      <c r="BI146" s="99">
        <f>IF($U$146="nulová",$N$146,0)</f>
        <v>0</v>
      </c>
      <c r="BJ146" s="6" t="s">
        <v>83</v>
      </c>
      <c r="BK146" s="99">
        <f>ROUND($L$146*$K$146,2)</f>
        <v>0</v>
      </c>
      <c r="BL146" s="6" t="s">
        <v>167</v>
      </c>
    </row>
    <row r="147" spans="2:63" s="131" customFormat="1" ht="30.75" customHeight="1">
      <c r="B147" s="132"/>
      <c r="C147" s="133"/>
      <c r="D147" s="141" t="s">
        <v>134</v>
      </c>
      <c r="E147" s="133"/>
      <c r="F147" s="133"/>
      <c r="G147" s="133"/>
      <c r="H147" s="133"/>
      <c r="I147" s="133"/>
      <c r="J147" s="133"/>
      <c r="K147" s="133"/>
      <c r="L147" s="133"/>
      <c r="M147" s="133"/>
      <c r="N147" s="206">
        <f>$BK$147</f>
        <v>0</v>
      </c>
      <c r="O147" s="207"/>
      <c r="P147" s="207"/>
      <c r="Q147" s="207"/>
      <c r="R147" s="135"/>
      <c r="T147" s="136"/>
      <c r="U147" s="133"/>
      <c r="V147" s="133"/>
      <c r="W147" s="137">
        <f>$W$148</f>
        <v>0</v>
      </c>
      <c r="X147" s="133"/>
      <c r="Y147" s="137">
        <f>$Y$148</f>
        <v>0</v>
      </c>
      <c r="Z147" s="133"/>
      <c r="AA147" s="138">
        <f>$AA$148</f>
        <v>0</v>
      </c>
      <c r="AR147" s="139" t="s">
        <v>72</v>
      </c>
      <c r="AT147" s="139" t="s">
        <v>71</v>
      </c>
      <c r="AU147" s="139" t="s">
        <v>79</v>
      </c>
      <c r="AY147" s="139" t="s">
        <v>162</v>
      </c>
      <c r="BK147" s="140">
        <f>$BK$148</f>
        <v>0</v>
      </c>
    </row>
    <row r="148" spans="2:64" s="6" customFormat="1" ht="27" customHeight="1">
      <c r="B148" s="23"/>
      <c r="C148" s="142" t="s">
        <v>216</v>
      </c>
      <c r="D148" s="142" t="s">
        <v>163</v>
      </c>
      <c r="E148" s="143" t="s">
        <v>217</v>
      </c>
      <c r="F148" s="208" t="s">
        <v>218</v>
      </c>
      <c r="G148" s="209"/>
      <c r="H148" s="209"/>
      <c r="I148" s="209"/>
      <c r="J148" s="144" t="s">
        <v>203</v>
      </c>
      <c r="K148" s="145">
        <v>200.832</v>
      </c>
      <c r="L148" s="210">
        <v>0</v>
      </c>
      <c r="M148" s="209"/>
      <c r="N148" s="211">
        <f>ROUND($L$148*$K$148,2)</f>
        <v>0</v>
      </c>
      <c r="O148" s="209"/>
      <c r="P148" s="209"/>
      <c r="Q148" s="209"/>
      <c r="R148" s="25"/>
      <c r="T148" s="146"/>
      <c r="U148" s="31" t="s">
        <v>39</v>
      </c>
      <c r="V148" s="147">
        <v>0</v>
      </c>
      <c r="W148" s="147">
        <f>$V$148*$K$148</f>
        <v>0</v>
      </c>
      <c r="X148" s="147">
        <v>0</v>
      </c>
      <c r="Y148" s="147">
        <f>$X$148*$K$148</f>
        <v>0</v>
      </c>
      <c r="Z148" s="147">
        <v>0</v>
      </c>
      <c r="AA148" s="148">
        <f>$Z$148*$K$148</f>
        <v>0</v>
      </c>
      <c r="AR148" s="6" t="s">
        <v>167</v>
      </c>
      <c r="AT148" s="6" t="s">
        <v>163</v>
      </c>
      <c r="AU148" s="6" t="s">
        <v>83</v>
      </c>
      <c r="AY148" s="6" t="s">
        <v>162</v>
      </c>
      <c r="BE148" s="99">
        <f>IF($U$148="základná",$N$148,0)</f>
        <v>0</v>
      </c>
      <c r="BF148" s="99">
        <f>IF($U$148="znížená",$N$148,0)</f>
        <v>0</v>
      </c>
      <c r="BG148" s="99">
        <f>IF($U$148="zákl. prenesená",$N$148,0)</f>
        <v>0</v>
      </c>
      <c r="BH148" s="99">
        <f>IF($U$148="zníž. prenesená",$N$148,0)</f>
        <v>0</v>
      </c>
      <c r="BI148" s="99">
        <f>IF($U$148="nulová",$N$148,0)</f>
        <v>0</v>
      </c>
      <c r="BJ148" s="6" t="s">
        <v>83</v>
      </c>
      <c r="BK148" s="99">
        <f>ROUND($L$148*$K$148,2)</f>
        <v>0</v>
      </c>
      <c r="BL148" s="6" t="s">
        <v>167</v>
      </c>
    </row>
    <row r="149" spans="2:63" s="131" customFormat="1" ht="37.5" customHeight="1">
      <c r="B149" s="132"/>
      <c r="C149" s="133"/>
      <c r="D149" s="134" t="s">
        <v>135</v>
      </c>
      <c r="E149" s="133"/>
      <c r="F149" s="133"/>
      <c r="G149" s="133"/>
      <c r="H149" s="133"/>
      <c r="I149" s="133"/>
      <c r="J149" s="133"/>
      <c r="K149" s="133"/>
      <c r="L149" s="133"/>
      <c r="M149" s="133"/>
      <c r="N149" s="204">
        <f>$BK$149</f>
        <v>0</v>
      </c>
      <c r="O149" s="207"/>
      <c r="P149" s="207"/>
      <c r="Q149" s="207"/>
      <c r="R149" s="135"/>
      <c r="T149" s="136"/>
      <c r="U149" s="133"/>
      <c r="V149" s="133"/>
      <c r="W149" s="137">
        <f>$W$150+$W$153</f>
        <v>2245.11403873</v>
      </c>
      <c r="X149" s="133"/>
      <c r="Y149" s="137">
        <f>$Y$150+$Y$153</f>
        <v>24.941941549999996</v>
      </c>
      <c r="Z149" s="133"/>
      <c r="AA149" s="138">
        <f>$AA$150+$AA$153</f>
        <v>12.964976</v>
      </c>
      <c r="AR149" s="139" t="s">
        <v>83</v>
      </c>
      <c r="AT149" s="139" t="s">
        <v>71</v>
      </c>
      <c r="AU149" s="139" t="s">
        <v>72</v>
      </c>
      <c r="AY149" s="139" t="s">
        <v>162</v>
      </c>
      <c r="BK149" s="140">
        <f>$BK$150+$BK$153</f>
        <v>0</v>
      </c>
    </row>
    <row r="150" spans="2:63" s="131" customFormat="1" ht="21" customHeight="1">
      <c r="B150" s="132"/>
      <c r="C150" s="133"/>
      <c r="D150" s="141" t="s">
        <v>136</v>
      </c>
      <c r="E150" s="133"/>
      <c r="F150" s="133"/>
      <c r="G150" s="133"/>
      <c r="H150" s="133"/>
      <c r="I150" s="133"/>
      <c r="J150" s="133"/>
      <c r="K150" s="133"/>
      <c r="L150" s="133"/>
      <c r="M150" s="133"/>
      <c r="N150" s="206">
        <f>$BK$150</f>
        <v>0</v>
      </c>
      <c r="O150" s="207"/>
      <c r="P150" s="207"/>
      <c r="Q150" s="207"/>
      <c r="R150" s="135"/>
      <c r="T150" s="136"/>
      <c r="U150" s="133"/>
      <c r="V150" s="133"/>
      <c r="W150" s="137">
        <f>SUM($W$151:$W$152)</f>
        <v>20.964488000000003</v>
      </c>
      <c r="X150" s="133"/>
      <c r="Y150" s="137">
        <f>SUM($Y$151:$Y$152)</f>
        <v>0.1925742</v>
      </c>
      <c r="Z150" s="133"/>
      <c r="AA150" s="138">
        <f>SUM($AA$151:$AA$152)</f>
        <v>0</v>
      </c>
      <c r="AR150" s="139" t="s">
        <v>83</v>
      </c>
      <c r="AT150" s="139" t="s">
        <v>71</v>
      </c>
      <c r="AU150" s="139" t="s">
        <v>79</v>
      </c>
      <c r="AY150" s="139" t="s">
        <v>162</v>
      </c>
      <c r="BK150" s="140">
        <f>SUM($BK$151:$BK$152)</f>
        <v>0</v>
      </c>
    </row>
    <row r="151" spans="2:64" s="6" customFormat="1" ht="27" customHeight="1">
      <c r="B151" s="23"/>
      <c r="C151" s="142" t="s">
        <v>219</v>
      </c>
      <c r="D151" s="142" t="s">
        <v>163</v>
      </c>
      <c r="E151" s="143" t="s">
        <v>220</v>
      </c>
      <c r="F151" s="208" t="s">
        <v>221</v>
      </c>
      <c r="G151" s="209"/>
      <c r="H151" s="209"/>
      <c r="I151" s="209"/>
      <c r="J151" s="144" t="s">
        <v>196</v>
      </c>
      <c r="K151" s="145">
        <v>70.54</v>
      </c>
      <c r="L151" s="210">
        <v>0</v>
      </c>
      <c r="M151" s="209"/>
      <c r="N151" s="211">
        <f>ROUND($L$151*$K$151,2)</f>
        <v>0</v>
      </c>
      <c r="O151" s="209"/>
      <c r="P151" s="209"/>
      <c r="Q151" s="209"/>
      <c r="R151" s="25"/>
      <c r="T151" s="146"/>
      <c r="U151" s="31" t="s">
        <v>39</v>
      </c>
      <c r="V151" s="147">
        <v>0.2972</v>
      </c>
      <c r="W151" s="147">
        <f>$V$151*$K$151</f>
        <v>20.964488000000003</v>
      </c>
      <c r="X151" s="147">
        <v>0.00273</v>
      </c>
      <c r="Y151" s="147">
        <f>$X$151*$K$151</f>
        <v>0.1925742</v>
      </c>
      <c r="Z151" s="147">
        <v>0</v>
      </c>
      <c r="AA151" s="148">
        <f>$Z$151*$K$151</f>
        <v>0</v>
      </c>
      <c r="AR151" s="6" t="s">
        <v>210</v>
      </c>
      <c r="AT151" s="6" t="s">
        <v>163</v>
      </c>
      <c r="AU151" s="6" t="s">
        <v>83</v>
      </c>
      <c r="AY151" s="6" t="s">
        <v>162</v>
      </c>
      <c r="BE151" s="99">
        <f>IF($U$151="základná",$N$151,0)</f>
        <v>0</v>
      </c>
      <c r="BF151" s="99">
        <f>IF($U$151="znížená",$N$151,0)</f>
        <v>0</v>
      </c>
      <c r="BG151" s="99">
        <f>IF($U$151="zákl. prenesená",$N$151,0)</f>
        <v>0</v>
      </c>
      <c r="BH151" s="99">
        <f>IF($U$151="zníž. prenesená",$N$151,0)</f>
        <v>0</v>
      </c>
      <c r="BI151" s="99">
        <f>IF($U$151="nulová",$N$151,0)</f>
        <v>0</v>
      </c>
      <c r="BJ151" s="6" t="s">
        <v>83</v>
      </c>
      <c r="BK151" s="99">
        <f>ROUND($L$151*$K$151,2)</f>
        <v>0</v>
      </c>
      <c r="BL151" s="6" t="s">
        <v>210</v>
      </c>
    </row>
    <row r="152" spans="2:64" s="6" customFormat="1" ht="27" customHeight="1">
      <c r="B152" s="23"/>
      <c r="C152" s="142" t="s">
        <v>7</v>
      </c>
      <c r="D152" s="142" t="s">
        <v>163</v>
      </c>
      <c r="E152" s="143" t="s">
        <v>222</v>
      </c>
      <c r="F152" s="208" t="s">
        <v>223</v>
      </c>
      <c r="G152" s="209"/>
      <c r="H152" s="209"/>
      <c r="I152" s="209"/>
      <c r="J152" s="144" t="s">
        <v>224</v>
      </c>
      <c r="K152" s="149">
        <v>0</v>
      </c>
      <c r="L152" s="210">
        <v>0</v>
      </c>
      <c r="M152" s="209"/>
      <c r="N152" s="211">
        <f>ROUND($L$152*$K$152,2)</f>
        <v>0</v>
      </c>
      <c r="O152" s="209"/>
      <c r="P152" s="209"/>
      <c r="Q152" s="209"/>
      <c r="R152" s="25"/>
      <c r="T152" s="146"/>
      <c r="U152" s="31" t="s">
        <v>39</v>
      </c>
      <c r="V152" s="147">
        <v>0</v>
      </c>
      <c r="W152" s="147">
        <f>$V$152*$K$152</f>
        <v>0</v>
      </c>
      <c r="X152" s="147">
        <v>0</v>
      </c>
      <c r="Y152" s="147">
        <f>$X$152*$K$152</f>
        <v>0</v>
      </c>
      <c r="Z152" s="147">
        <v>0</v>
      </c>
      <c r="AA152" s="148">
        <f>$Z$152*$K$152</f>
        <v>0</v>
      </c>
      <c r="AR152" s="6" t="s">
        <v>210</v>
      </c>
      <c r="AT152" s="6" t="s">
        <v>163</v>
      </c>
      <c r="AU152" s="6" t="s">
        <v>83</v>
      </c>
      <c r="AY152" s="6" t="s">
        <v>162</v>
      </c>
      <c r="BE152" s="99">
        <f>IF($U$152="základná",$N$152,0)</f>
        <v>0</v>
      </c>
      <c r="BF152" s="99">
        <f>IF($U$152="znížená",$N$152,0)</f>
        <v>0</v>
      </c>
      <c r="BG152" s="99">
        <f>IF($U$152="zákl. prenesená",$N$152,0)</f>
        <v>0</v>
      </c>
      <c r="BH152" s="99">
        <f>IF($U$152="zníž. prenesená",$N$152,0)</f>
        <v>0</v>
      </c>
      <c r="BI152" s="99">
        <f>IF($U$152="nulová",$N$152,0)</f>
        <v>0</v>
      </c>
      <c r="BJ152" s="6" t="s">
        <v>83</v>
      </c>
      <c r="BK152" s="99">
        <f>ROUND($L$152*$K$152,2)</f>
        <v>0</v>
      </c>
      <c r="BL152" s="6" t="s">
        <v>210</v>
      </c>
    </row>
    <row r="153" spans="2:63" s="131" customFormat="1" ht="30.75" customHeight="1">
      <c r="B153" s="132"/>
      <c r="C153" s="133"/>
      <c r="D153" s="141" t="s">
        <v>137</v>
      </c>
      <c r="E153" s="133"/>
      <c r="F153" s="133"/>
      <c r="G153" s="133"/>
      <c r="H153" s="133"/>
      <c r="I153" s="133"/>
      <c r="J153" s="133"/>
      <c r="K153" s="133"/>
      <c r="L153" s="133"/>
      <c r="M153" s="133"/>
      <c r="N153" s="206">
        <f>$BK$153</f>
        <v>0</v>
      </c>
      <c r="O153" s="207"/>
      <c r="P153" s="207"/>
      <c r="Q153" s="207"/>
      <c r="R153" s="135"/>
      <c r="T153" s="136"/>
      <c r="U153" s="133"/>
      <c r="V153" s="133"/>
      <c r="W153" s="137">
        <f>SUM($W$154:$W$158)</f>
        <v>2224.14955073</v>
      </c>
      <c r="X153" s="133"/>
      <c r="Y153" s="137">
        <f>SUM($Y$154:$Y$158)</f>
        <v>24.749367349999996</v>
      </c>
      <c r="Z153" s="133"/>
      <c r="AA153" s="138">
        <f>SUM($AA$154:$AA$158)</f>
        <v>12.964976</v>
      </c>
      <c r="AR153" s="139" t="s">
        <v>83</v>
      </c>
      <c r="AT153" s="139" t="s">
        <v>71</v>
      </c>
      <c r="AU153" s="139" t="s">
        <v>79</v>
      </c>
      <c r="AY153" s="139" t="s">
        <v>162</v>
      </c>
      <c r="BK153" s="140">
        <f>SUM($BK$154:$BK$158)</f>
        <v>0</v>
      </c>
    </row>
    <row r="154" spans="2:64" s="6" customFormat="1" ht="27" customHeight="1">
      <c r="B154" s="23"/>
      <c r="C154" s="142" t="s">
        <v>225</v>
      </c>
      <c r="D154" s="142" t="s">
        <v>163</v>
      </c>
      <c r="E154" s="143" t="s">
        <v>226</v>
      </c>
      <c r="F154" s="208" t="s">
        <v>227</v>
      </c>
      <c r="G154" s="209"/>
      <c r="H154" s="209"/>
      <c r="I154" s="209"/>
      <c r="J154" s="144" t="s">
        <v>166</v>
      </c>
      <c r="K154" s="145">
        <v>1823.187</v>
      </c>
      <c r="L154" s="210">
        <v>0</v>
      </c>
      <c r="M154" s="209"/>
      <c r="N154" s="211">
        <f>ROUND($L$154*$K$154,2)</f>
        <v>0</v>
      </c>
      <c r="O154" s="209"/>
      <c r="P154" s="209"/>
      <c r="Q154" s="209"/>
      <c r="R154" s="25"/>
      <c r="T154" s="146"/>
      <c r="U154" s="31" t="s">
        <v>39</v>
      </c>
      <c r="V154" s="147">
        <v>0.66923</v>
      </c>
      <c r="W154" s="147">
        <f>$V$154*$K$154</f>
        <v>1220.13143601</v>
      </c>
      <c r="X154" s="147">
        <v>0.00023</v>
      </c>
      <c r="Y154" s="147">
        <f>$X$154*$K$154</f>
        <v>0.41933301</v>
      </c>
      <c r="Z154" s="147">
        <v>0</v>
      </c>
      <c r="AA154" s="148">
        <f>$Z$154*$K$154</f>
        <v>0</v>
      </c>
      <c r="AR154" s="6" t="s">
        <v>210</v>
      </c>
      <c r="AT154" s="6" t="s">
        <v>163</v>
      </c>
      <c r="AU154" s="6" t="s">
        <v>83</v>
      </c>
      <c r="AY154" s="6" t="s">
        <v>162</v>
      </c>
      <c r="BE154" s="99">
        <f>IF($U$154="základná",$N$154,0)</f>
        <v>0</v>
      </c>
      <c r="BF154" s="99">
        <f>IF($U$154="znížená",$N$154,0)</f>
        <v>0</v>
      </c>
      <c r="BG154" s="99">
        <f>IF($U$154="zákl. prenesená",$N$154,0)</f>
        <v>0</v>
      </c>
      <c r="BH154" s="99">
        <f>IF($U$154="zníž. prenesená",$N$154,0)</f>
        <v>0</v>
      </c>
      <c r="BI154" s="99">
        <f>IF($U$154="nulová",$N$154,0)</f>
        <v>0</v>
      </c>
      <c r="BJ154" s="6" t="s">
        <v>83</v>
      </c>
      <c r="BK154" s="99">
        <f>ROUND($L$154*$K$154,2)</f>
        <v>0</v>
      </c>
      <c r="BL154" s="6" t="s">
        <v>210</v>
      </c>
    </row>
    <row r="155" spans="2:64" s="6" customFormat="1" ht="39" customHeight="1">
      <c r="B155" s="23"/>
      <c r="C155" s="150" t="s">
        <v>228</v>
      </c>
      <c r="D155" s="150" t="s">
        <v>229</v>
      </c>
      <c r="E155" s="151" t="s">
        <v>230</v>
      </c>
      <c r="F155" s="212" t="s">
        <v>231</v>
      </c>
      <c r="G155" s="213"/>
      <c r="H155" s="213"/>
      <c r="I155" s="213"/>
      <c r="J155" s="152" t="s">
        <v>166</v>
      </c>
      <c r="K155" s="153">
        <v>1823.187</v>
      </c>
      <c r="L155" s="214">
        <v>0</v>
      </c>
      <c r="M155" s="213"/>
      <c r="N155" s="215">
        <f>ROUND($L$155*$K$155,2)</f>
        <v>0</v>
      </c>
      <c r="O155" s="209"/>
      <c r="P155" s="209"/>
      <c r="Q155" s="209"/>
      <c r="R155" s="25"/>
      <c r="T155" s="146"/>
      <c r="U155" s="31" t="s">
        <v>39</v>
      </c>
      <c r="V155" s="147">
        <v>0</v>
      </c>
      <c r="W155" s="147">
        <f>$V$155*$K$155</f>
        <v>0</v>
      </c>
      <c r="X155" s="147">
        <v>0.01326</v>
      </c>
      <c r="Y155" s="147">
        <f>$X$155*$K$155</f>
        <v>24.175459619999998</v>
      </c>
      <c r="Z155" s="147">
        <v>0</v>
      </c>
      <c r="AA155" s="148">
        <f>$Z$155*$K$155</f>
        <v>0</v>
      </c>
      <c r="AR155" s="6" t="s">
        <v>232</v>
      </c>
      <c r="AT155" s="6" t="s">
        <v>229</v>
      </c>
      <c r="AU155" s="6" t="s">
        <v>83</v>
      </c>
      <c r="AY155" s="6" t="s">
        <v>162</v>
      </c>
      <c r="BE155" s="99">
        <f>IF($U$155="základná",$N$155,0)</f>
        <v>0</v>
      </c>
      <c r="BF155" s="99">
        <f>IF($U$155="znížená",$N$155,0)</f>
        <v>0</v>
      </c>
      <c r="BG155" s="99">
        <f>IF($U$155="zákl. prenesená",$N$155,0)</f>
        <v>0</v>
      </c>
      <c r="BH155" s="99">
        <f>IF($U$155="zníž. prenesená",$N$155,0)</f>
        <v>0</v>
      </c>
      <c r="BI155" s="99">
        <f>IF($U$155="nulová",$N$155,0)</f>
        <v>0</v>
      </c>
      <c r="BJ155" s="6" t="s">
        <v>83</v>
      </c>
      <c r="BK155" s="99">
        <f>ROUND($L$155*$K$155,2)</f>
        <v>0</v>
      </c>
      <c r="BL155" s="6" t="s">
        <v>210</v>
      </c>
    </row>
    <row r="156" spans="2:64" s="6" customFormat="1" ht="27" customHeight="1">
      <c r="B156" s="23"/>
      <c r="C156" s="142" t="s">
        <v>233</v>
      </c>
      <c r="D156" s="142" t="s">
        <v>163</v>
      </c>
      <c r="E156" s="143" t="s">
        <v>234</v>
      </c>
      <c r="F156" s="208" t="s">
        <v>235</v>
      </c>
      <c r="G156" s="209"/>
      <c r="H156" s="209"/>
      <c r="I156" s="209"/>
      <c r="J156" s="144" t="s">
        <v>166</v>
      </c>
      <c r="K156" s="145">
        <v>672.064</v>
      </c>
      <c r="L156" s="210">
        <v>0</v>
      </c>
      <c r="M156" s="209"/>
      <c r="N156" s="211">
        <f>ROUND($L$156*$K$156,2)</f>
        <v>0</v>
      </c>
      <c r="O156" s="209"/>
      <c r="P156" s="209"/>
      <c r="Q156" s="209"/>
      <c r="R156" s="25"/>
      <c r="T156" s="146"/>
      <c r="U156" s="31" t="s">
        <v>39</v>
      </c>
      <c r="V156" s="147">
        <v>0.66923</v>
      </c>
      <c r="W156" s="147">
        <f>$V$156*$K$156</f>
        <v>449.76539071999997</v>
      </c>
      <c r="X156" s="147">
        <v>0.00023</v>
      </c>
      <c r="Y156" s="147">
        <f>$X$156*$K$156</f>
        <v>0.15457472</v>
      </c>
      <c r="Z156" s="147">
        <v>0</v>
      </c>
      <c r="AA156" s="148">
        <f>$Z$156*$K$156</f>
        <v>0</v>
      </c>
      <c r="AR156" s="6" t="s">
        <v>210</v>
      </c>
      <c r="AT156" s="6" t="s">
        <v>163</v>
      </c>
      <c r="AU156" s="6" t="s">
        <v>83</v>
      </c>
      <c r="AY156" s="6" t="s">
        <v>162</v>
      </c>
      <c r="BE156" s="99">
        <f>IF($U$156="základná",$N$156,0)</f>
        <v>0</v>
      </c>
      <c r="BF156" s="99">
        <f>IF($U$156="znížená",$N$156,0)</f>
        <v>0</v>
      </c>
      <c r="BG156" s="99">
        <f>IF($U$156="zákl. prenesená",$N$156,0)</f>
        <v>0</v>
      </c>
      <c r="BH156" s="99">
        <f>IF($U$156="zníž. prenesená",$N$156,0)</f>
        <v>0</v>
      </c>
      <c r="BI156" s="99">
        <f>IF($U$156="nulová",$N$156,0)</f>
        <v>0</v>
      </c>
      <c r="BJ156" s="6" t="s">
        <v>83</v>
      </c>
      <c r="BK156" s="99">
        <f>ROUND($L$156*$K$156,2)</f>
        <v>0</v>
      </c>
      <c r="BL156" s="6" t="s">
        <v>210</v>
      </c>
    </row>
    <row r="157" spans="2:64" s="6" customFormat="1" ht="27" customHeight="1">
      <c r="B157" s="23"/>
      <c r="C157" s="142" t="s">
        <v>236</v>
      </c>
      <c r="D157" s="142" t="s">
        <v>163</v>
      </c>
      <c r="E157" s="143" t="s">
        <v>237</v>
      </c>
      <c r="F157" s="208" t="s">
        <v>238</v>
      </c>
      <c r="G157" s="209"/>
      <c r="H157" s="209"/>
      <c r="I157" s="209"/>
      <c r="J157" s="144" t="s">
        <v>166</v>
      </c>
      <c r="K157" s="145">
        <v>1620.622</v>
      </c>
      <c r="L157" s="210">
        <v>0</v>
      </c>
      <c r="M157" s="209"/>
      <c r="N157" s="211">
        <f>ROUND($L$157*$K$157,2)</f>
        <v>0</v>
      </c>
      <c r="O157" s="209"/>
      <c r="P157" s="209"/>
      <c r="Q157" s="209"/>
      <c r="R157" s="25"/>
      <c r="T157" s="146"/>
      <c r="U157" s="31" t="s">
        <v>39</v>
      </c>
      <c r="V157" s="147">
        <v>0.342</v>
      </c>
      <c r="W157" s="147">
        <f>$V$157*$K$157</f>
        <v>554.2527240000001</v>
      </c>
      <c r="X157" s="147">
        <v>0</v>
      </c>
      <c r="Y157" s="147">
        <f>$X$157*$K$157</f>
        <v>0</v>
      </c>
      <c r="Z157" s="147">
        <v>0.008</v>
      </c>
      <c r="AA157" s="148">
        <f>$Z$157*$K$157</f>
        <v>12.964976</v>
      </c>
      <c r="AR157" s="6" t="s">
        <v>210</v>
      </c>
      <c r="AT157" s="6" t="s">
        <v>163</v>
      </c>
      <c r="AU157" s="6" t="s">
        <v>83</v>
      </c>
      <c r="AY157" s="6" t="s">
        <v>162</v>
      </c>
      <c r="BE157" s="99">
        <f>IF($U$157="základná",$N$157,0)</f>
        <v>0</v>
      </c>
      <c r="BF157" s="99">
        <f>IF($U$157="znížená",$N$157,0)</f>
        <v>0</v>
      </c>
      <c r="BG157" s="99">
        <f>IF($U$157="zákl. prenesená",$N$157,0)</f>
        <v>0</v>
      </c>
      <c r="BH157" s="99">
        <f>IF($U$157="zníž. prenesená",$N$157,0)</f>
        <v>0</v>
      </c>
      <c r="BI157" s="99">
        <f>IF($U$157="nulová",$N$157,0)</f>
        <v>0</v>
      </c>
      <c r="BJ157" s="6" t="s">
        <v>83</v>
      </c>
      <c r="BK157" s="99">
        <f>ROUND($L$157*$K$157,2)</f>
        <v>0</v>
      </c>
      <c r="BL157" s="6" t="s">
        <v>210</v>
      </c>
    </row>
    <row r="158" spans="2:64" s="6" customFormat="1" ht="27" customHeight="1">
      <c r="B158" s="23"/>
      <c r="C158" s="142" t="s">
        <v>239</v>
      </c>
      <c r="D158" s="142" t="s">
        <v>163</v>
      </c>
      <c r="E158" s="143" t="s">
        <v>240</v>
      </c>
      <c r="F158" s="208" t="s">
        <v>241</v>
      </c>
      <c r="G158" s="209"/>
      <c r="H158" s="209"/>
      <c r="I158" s="209"/>
      <c r="J158" s="144" t="s">
        <v>224</v>
      </c>
      <c r="K158" s="149">
        <v>0</v>
      </c>
      <c r="L158" s="210">
        <v>0</v>
      </c>
      <c r="M158" s="209"/>
      <c r="N158" s="211">
        <f>ROUND($L$158*$K$158,2)</f>
        <v>0</v>
      </c>
      <c r="O158" s="209"/>
      <c r="P158" s="209"/>
      <c r="Q158" s="209"/>
      <c r="R158" s="25"/>
      <c r="T158" s="146"/>
      <c r="U158" s="31" t="s">
        <v>39</v>
      </c>
      <c r="V158" s="147">
        <v>0</v>
      </c>
      <c r="W158" s="147">
        <f>$V$158*$K$158</f>
        <v>0</v>
      </c>
      <c r="X158" s="147">
        <v>0</v>
      </c>
      <c r="Y158" s="147">
        <f>$X$158*$K$158</f>
        <v>0</v>
      </c>
      <c r="Z158" s="147">
        <v>0</v>
      </c>
      <c r="AA158" s="148">
        <f>$Z$158*$K$158</f>
        <v>0</v>
      </c>
      <c r="AR158" s="6" t="s">
        <v>210</v>
      </c>
      <c r="AT158" s="6" t="s">
        <v>163</v>
      </c>
      <c r="AU158" s="6" t="s">
        <v>83</v>
      </c>
      <c r="AY158" s="6" t="s">
        <v>162</v>
      </c>
      <c r="BE158" s="99">
        <f>IF($U$158="základná",$N$158,0)</f>
        <v>0</v>
      </c>
      <c r="BF158" s="99">
        <f>IF($U$158="znížená",$N$158,0)</f>
        <v>0</v>
      </c>
      <c r="BG158" s="99">
        <f>IF($U$158="zákl. prenesená",$N$158,0)</f>
        <v>0</v>
      </c>
      <c r="BH158" s="99">
        <f>IF($U$158="zníž. prenesená",$N$158,0)</f>
        <v>0</v>
      </c>
      <c r="BI158" s="99">
        <f>IF($U$158="nulová",$N$158,0)</f>
        <v>0</v>
      </c>
      <c r="BJ158" s="6" t="s">
        <v>83</v>
      </c>
      <c r="BK158" s="99">
        <f>ROUND($L$158*$K$158,2)</f>
        <v>0</v>
      </c>
      <c r="BL158" s="6" t="s">
        <v>210</v>
      </c>
    </row>
    <row r="159" spans="2:63" s="6" customFormat="1" ht="51" customHeight="1">
      <c r="B159" s="23"/>
      <c r="C159" s="24"/>
      <c r="D159" s="134" t="s">
        <v>242</v>
      </c>
      <c r="E159" s="24"/>
      <c r="F159" s="24"/>
      <c r="G159" s="24"/>
      <c r="H159" s="24"/>
      <c r="I159" s="24"/>
      <c r="J159" s="24"/>
      <c r="K159" s="24"/>
      <c r="L159" s="24"/>
      <c r="M159" s="24"/>
      <c r="N159" s="204">
        <f>$BK$159</f>
        <v>0</v>
      </c>
      <c r="O159" s="166"/>
      <c r="P159" s="166"/>
      <c r="Q159" s="166"/>
      <c r="R159" s="25"/>
      <c r="T159" s="154"/>
      <c r="U159" s="43"/>
      <c r="V159" s="43"/>
      <c r="W159" s="43"/>
      <c r="X159" s="43"/>
      <c r="Y159" s="43"/>
      <c r="Z159" s="43"/>
      <c r="AA159" s="45"/>
      <c r="AT159" s="6" t="s">
        <v>71</v>
      </c>
      <c r="AU159" s="6" t="s">
        <v>72</v>
      </c>
      <c r="AY159" s="6" t="s">
        <v>243</v>
      </c>
      <c r="BK159" s="99">
        <v>0</v>
      </c>
    </row>
    <row r="160" spans="2:18" s="6" customFormat="1" ht="7.5" customHeight="1">
      <c r="B160" s="46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8"/>
    </row>
    <row r="161" s="2" customFormat="1" ht="14.25" customHeight="1">
      <c r="N161" s="1"/>
    </row>
    <row r="162" ht="14.25" customHeight="1">
      <c r="N162" s="1"/>
    </row>
    <row r="163" ht="14.25" customHeight="1">
      <c r="N163" s="1"/>
    </row>
    <row r="164" ht="14.25" customHeight="1">
      <c r="N164" s="1"/>
    </row>
    <row r="165" ht="14.25" customHeight="1">
      <c r="N165" s="1"/>
    </row>
    <row r="166" ht="14.25" customHeight="1">
      <c r="N166" s="1"/>
    </row>
    <row r="167" ht="14.25" customHeight="1">
      <c r="N167" s="1"/>
    </row>
    <row r="168" ht="14.25" customHeight="1">
      <c r="N168" s="1"/>
    </row>
    <row r="169" ht="14.25" customHeight="1">
      <c r="N169" s="1"/>
    </row>
    <row r="170" ht="14.25" customHeight="1">
      <c r="N170" s="1"/>
    </row>
    <row r="171" ht="14.25" customHeight="1">
      <c r="N171" s="1"/>
    </row>
    <row r="172" ht="14.25" customHeight="1">
      <c r="N172" s="1"/>
    </row>
    <row r="173" ht="14.25" customHeight="1">
      <c r="N173" s="1"/>
    </row>
    <row r="174" ht="14.25" customHeight="1">
      <c r="N174" s="1"/>
    </row>
    <row r="175" ht="14.25" customHeight="1">
      <c r="N175" s="1"/>
    </row>
    <row r="176" ht="14.25" customHeight="1">
      <c r="N176" s="1"/>
    </row>
    <row r="177" ht="14.25" customHeight="1">
      <c r="N177" s="1"/>
    </row>
    <row r="178" ht="14.25" customHeight="1">
      <c r="N178" s="1"/>
    </row>
    <row r="179" ht="14.25" customHeight="1">
      <c r="N179" s="1"/>
    </row>
    <row r="180" ht="14.25" customHeight="1">
      <c r="N180" s="1"/>
    </row>
    <row r="181" ht="14.25" customHeight="1">
      <c r="N181" s="1"/>
    </row>
    <row r="182" ht="14.25" customHeight="1">
      <c r="N182" s="1"/>
    </row>
    <row r="183" ht="14.25" customHeight="1">
      <c r="N183" s="1"/>
    </row>
    <row r="184" ht="14.25" customHeight="1">
      <c r="N184" s="1"/>
    </row>
    <row r="185" ht="14.25" customHeight="1">
      <c r="N185" s="1"/>
    </row>
    <row r="186" ht="14.25" customHeight="1">
      <c r="N186" s="1"/>
    </row>
    <row r="187" ht="14.25" customHeight="1">
      <c r="N187" s="1"/>
    </row>
    <row r="188" ht="14.25" customHeight="1">
      <c r="N188" s="1"/>
    </row>
    <row r="189" ht="14.25" customHeight="1">
      <c r="N189" s="1"/>
    </row>
    <row r="190" ht="14.25" customHeight="1">
      <c r="N190" s="1"/>
    </row>
    <row r="191" ht="14.25" customHeight="1">
      <c r="N191" s="1"/>
    </row>
    <row r="192" ht="14.25" customHeight="1">
      <c r="N192" s="1"/>
    </row>
    <row r="193" ht="14.25" customHeight="1">
      <c r="N193" s="1"/>
    </row>
    <row r="194" ht="14.25" customHeight="1">
      <c r="N194" s="1"/>
    </row>
    <row r="195" ht="14.25" customHeight="1">
      <c r="N195" s="1"/>
    </row>
    <row r="196" ht="14.25" customHeight="1">
      <c r="N196" s="1"/>
    </row>
    <row r="197" ht="14.25" customHeight="1">
      <c r="N197" s="1"/>
    </row>
    <row r="198" ht="14.25" customHeight="1">
      <c r="N198" s="1"/>
    </row>
    <row r="199" ht="14.25" customHeight="1">
      <c r="N199" s="1"/>
    </row>
    <row r="200" ht="14.25" customHeight="1">
      <c r="N200" s="1"/>
    </row>
    <row r="201" ht="14.25" customHeight="1">
      <c r="N201" s="1"/>
    </row>
    <row r="202" ht="14.25" customHeight="1">
      <c r="N202" s="1"/>
    </row>
    <row r="203" ht="14.25" customHeight="1">
      <c r="N203" s="1"/>
    </row>
    <row r="204" ht="14.25" customHeight="1">
      <c r="N204" s="1"/>
    </row>
    <row r="205" ht="14.25" customHeight="1">
      <c r="N205" s="1"/>
    </row>
    <row r="206" ht="14.25" customHeight="1">
      <c r="N206" s="1"/>
    </row>
    <row r="207" ht="14.25" customHeight="1">
      <c r="N207" s="1"/>
    </row>
    <row r="208" ht="14.25" customHeight="1">
      <c r="N208" s="1"/>
    </row>
    <row r="209" ht="14.25" customHeight="1">
      <c r="N209" s="1"/>
    </row>
    <row r="210" ht="14.25" customHeight="1">
      <c r="N210" s="1"/>
    </row>
    <row r="211" ht="14.25" customHeight="1">
      <c r="N211" s="1"/>
    </row>
    <row r="212" ht="14.25" customHeight="1">
      <c r="N212" s="1"/>
    </row>
    <row r="213" ht="14.25" customHeight="1">
      <c r="N213" s="1"/>
    </row>
    <row r="214" ht="14.25" customHeight="1">
      <c r="N214" s="1"/>
    </row>
    <row r="215" ht="14.25" customHeight="1">
      <c r="N215" s="1"/>
    </row>
    <row r="216" ht="14.25" customHeight="1">
      <c r="N216" s="1"/>
    </row>
    <row r="217" ht="14.25" customHeight="1">
      <c r="N217" s="1"/>
    </row>
    <row r="218" ht="14.25" customHeight="1">
      <c r="N218" s="1"/>
    </row>
    <row r="219" ht="14.25" customHeight="1">
      <c r="N219" s="1"/>
    </row>
    <row r="220" ht="14.25" customHeight="1">
      <c r="N220" s="1"/>
    </row>
    <row r="221" ht="14.25" customHeight="1">
      <c r="N221" s="1"/>
    </row>
    <row r="222" ht="14.25" customHeight="1">
      <c r="N222" s="1"/>
    </row>
    <row r="223" ht="14.25" customHeight="1">
      <c r="N223" s="1"/>
    </row>
    <row r="224" ht="14.25" customHeight="1">
      <c r="N224" s="1"/>
    </row>
    <row r="225" ht="14.25" customHeight="1">
      <c r="N225" s="1"/>
    </row>
    <row r="226" ht="14.25" customHeight="1">
      <c r="N226" s="1"/>
    </row>
    <row r="227" ht="14.25" customHeight="1">
      <c r="N227" s="1"/>
    </row>
    <row r="228" ht="14.25" customHeight="1">
      <c r="N228" s="1"/>
    </row>
    <row r="229" ht="14.25" customHeight="1">
      <c r="N229" s="1"/>
    </row>
    <row r="230" ht="14.25" customHeight="1">
      <c r="N230" s="1"/>
    </row>
    <row r="231" ht="14.25" customHeight="1">
      <c r="N231" s="1"/>
    </row>
    <row r="232" ht="14.25" customHeight="1">
      <c r="N232" s="1"/>
    </row>
    <row r="233" ht="14.25" customHeight="1">
      <c r="N233" s="1"/>
    </row>
    <row r="234" ht="14.25" customHeight="1">
      <c r="N234" s="1"/>
    </row>
    <row r="235" ht="14.25" customHeight="1">
      <c r="N235" s="1"/>
    </row>
    <row r="236" ht="14.25" customHeight="1">
      <c r="N236" s="1"/>
    </row>
    <row r="237" ht="14.25" customHeight="1">
      <c r="N237" s="1"/>
    </row>
    <row r="238" ht="14.25" customHeight="1">
      <c r="N238" s="1"/>
    </row>
    <row r="239" ht="14.25" customHeight="1">
      <c r="N239" s="1"/>
    </row>
    <row r="240" ht="14.25" customHeight="1">
      <c r="N240" s="1"/>
    </row>
    <row r="241" ht="14.25" customHeight="1">
      <c r="N241" s="1"/>
    </row>
    <row r="242" ht="14.25" customHeight="1">
      <c r="N242" s="1"/>
    </row>
    <row r="243" ht="14.25" customHeight="1">
      <c r="N243" s="1"/>
    </row>
    <row r="244" ht="14.25" customHeight="1">
      <c r="N244" s="1"/>
    </row>
    <row r="245" ht="14.25" customHeight="1">
      <c r="N245" s="1"/>
    </row>
    <row r="246" ht="14.25" customHeight="1">
      <c r="N246" s="1"/>
    </row>
    <row r="247" ht="14.25" customHeight="1">
      <c r="N247" s="1"/>
    </row>
    <row r="248" ht="14.25" customHeight="1">
      <c r="N248" s="1"/>
    </row>
    <row r="249" ht="14.25" customHeight="1">
      <c r="N249" s="1"/>
    </row>
    <row r="250" ht="14.25" customHeight="1">
      <c r="N250" s="1"/>
    </row>
    <row r="251" ht="14.25" customHeight="1">
      <c r="N251" s="1"/>
    </row>
    <row r="252" ht="14.25" customHeight="1">
      <c r="N252" s="1"/>
    </row>
    <row r="253" ht="14.25" customHeight="1">
      <c r="N253" s="1"/>
    </row>
    <row r="254" ht="14.25" customHeight="1">
      <c r="N254" s="1"/>
    </row>
    <row r="255" ht="14.25" customHeight="1">
      <c r="N255" s="1"/>
    </row>
    <row r="256" ht="14.25" customHeight="1">
      <c r="N256" s="1"/>
    </row>
    <row r="257" ht="14.25" customHeight="1">
      <c r="N257" s="1"/>
    </row>
    <row r="258" ht="14.25" customHeight="1">
      <c r="N258" s="1"/>
    </row>
    <row r="259" ht="14.25" customHeight="1">
      <c r="N259" s="1"/>
    </row>
    <row r="260" ht="14.25" customHeight="1">
      <c r="N260" s="1"/>
    </row>
    <row r="261" ht="14.25" customHeight="1">
      <c r="N261" s="1"/>
    </row>
    <row r="262" ht="14.25" customHeight="1">
      <c r="N262" s="1"/>
    </row>
    <row r="263" ht="14.25" customHeight="1">
      <c r="N263" s="1"/>
    </row>
    <row r="264" ht="14.25" customHeight="1">
      <c r="N264" s="1"/>
    </row>
    <row r="265" ht="14.25" customHeight="1">
      <c r="N265" s="1"/>
    </row>
    <row r="266" ht="14.25" customHeight="1">
      <c r="N266" s="1"/>
    </row>
    <row r="267" ht="14.25" customHeight="1">
      <c r="N267" s="1"/>
    </row>
    <row r="268" ht="14.25" customHeight="1">
      <c r="N268" s="1"/>
    </row>
    <row r="269" ht="14.25" customHeight="1">
      <c r="N269" s="1"/>
    </row>
    <row r="270" ht="14.25" customHeight="1">
      <c r="N270" s="1"/>
    </row>
    <row r="271" ht="14.25" customHeight="1">
      <c r="N271" s="1"/>
    </row>
    <row r="272" ht="14.25" customHeight="1">
      <c r="N272" s="1"/>
    </row>
    <row r="273" ht="14.25" customHeight="1">
      <c r="N273" s="1"/>
    </row>
    <row r="274" ht="14.25" customHeight="1">
      <c r="N274" s="1"/>
    </row>
    <row r="275" ht="14.25" customHeight="1">
      <c r="N275" s="1"/>
    </row>
    <row r="276" ht="14.25" customHeight="1">
      <c r="N276" s="1"/>
    </row>
    <row r="277" ht="14.25" customHeight="1">
      <c r="N277" s="1"/>
    </row>
    <row r="278" ht="14.25" customHeight="1">
      <c r="N278" s="1"/>
    </row>
    <row r="279" ht="14.25" customHeight="1">
      <c r="N279" s="1"/>
    </row>
    <row r="280" ht="14.25" customHeight="1">
      <c r="N280" s="1"/>
    </row>
    <row r="281" ht="14.25" customHeight="1">
      <c r="N281" s="1"/>
    </row>
    <row r="282" ht="14.25" customHeight="1">
      <c r="N282" s="1"/>
    </row>
    <row r="283" ht="14.25" customHeight="1">
      <c r="N283" s="1"/>
    </row>
    <row r="284" ht="14.25" customHeight="1">
      <c r="N284" s="1"/>
    </row>
    <row r="285" ht="14.25" customHeight="1">
      <c r="N285" s="1"/>
    </row>
    <row r="286" ht="14.25" customHeight="1">
      <c r="N286" s="1"/>
    </row>
    <row r="287" ht="14.25" customHeight="1">
      <c r="N287" s="1"/>
    </row>
    <row r="288" ht="14.25" customHeight="1">
      <c r="N288" s="1"/>
    </row>
    <row r="289" ht="14.25" customHeight="1">
      <c r="N289" s="1"/>
    </row>
    <row r="290" ht="14.25" customHeight="1">
      <c r="N290" s="1"/>
    </row>
    <row r="291" ht="14.25" customHeight="1">
      <c r="N291" s="1"/>
    </row>
    <row r="292" ht="14.25" customHeight="1">
      <c r="N292" s="1"/>
    </row>
    <row r="293" ht="14.25" customHeight="1">
      <c r="N293" s="1"/>
    </row>
    <row r="294" ht="14.25" customHeight="1">
      <c r="N294" s="1"/>
    </row>
    <row r="295" ht="14.25" customHeight="1">
      <c r="N295" s="1"/>
    </row>
    <row r="296" ht="14.25" customHeight="1">
      <c r="N296" s="1"/>
    </row>
    <row r="297" ht="14.25" customHeight="1">
      <c r="N297" s="1"/>
    </row>
    <row r="298" ht="14.25" customHeight="1">
      <c r="N298" s="1"/>
    </row>
    <row r="299" ht="14.25" customHeight="1">
      <c r="N299" s="1"/>
    </row>
    <row r="300" ht="14.25" customHeight="1">
      <c r="N300" s="1"/>
    </row>
    <row r="301" ht="14.25" customHeight="1">
      <c r="N301" s="1"/>
    </row>
    <row r="302" ht="14.25" customHeight="1">
      <c r="N302" s="1"/>
    </row>
    <row r="303" ht="14.25" customHeight="1">
      <c r="N303" s="1"/>
    </row>
    <row r="304" ht="14.25" customHeight="1">
      <c r="N304" s="1"/>
    </row>
    <row r="305" ht="14.25" customHeight="1">
      <c r="N305" s="1"/>
    </row>
    <row r="306" ht="14.25" customHeight="1">
      <c r="N306" s="1"/>
    </row>
    <row r="307" ht="14.25" customHeight="1">
      <c r="N307" s="1"/>
    </row>
    <row r="308" ht="14.25" customHeight="1">
      <c r="N308" s="1"/>
    </row>
    <row r="309" ht="14.25" customHeight="1">
      <c r="N309" s="1"/>
    </row>
    <row r="310" ht="14.25" customHeight="1">
      <c r="N310" s="1"/>
    </row>
    <row r="311" ht="14.25" customHeight="1">
      <c r="N311" s="1"/>
    </row>
    <row r="312" ht="14.25" customHeight="1">
      <c r="N312" s="1"/>
    </row>
    <row r="313" ht="14.25" customHeight="1">
      <c r="N313" s="1"/>
    </row>
    <row r="314" ht="14.25" customHeight="1">
      <c r="N314" s="1"/>
    </row>
    <row r="315" ht="14.25" customHeight="1">
      <c r="N315" s="1"/>
    </row>
    <row r="316" ht="14.25" customHeight="1">
      <c r="N316" s="1"/>
    </row>
    <row r="317" ht="14.25" customHeight="1">
      <c r="N317" s="1"/>
    </row>
    <row r="318" ht="14.25" customHeight="1">
      <c r="N318" s="1"/>
    </row>
    <row r="319" ht="14.25" customHeight="1">
      <c r="N319" s="1"/>
    </row>
    <row r="320" ht="14.25" customHeight="1">
      <c r="N320" s="1"/>
    </row>
    <row r="321" ht="14.25" customHeight="1">
      <c r="N321" s="1"/>
    </row>
    <row r="322" ht="14.25" customHeight="1">
      <c r="N322" s="1"/>
    </row>
    <row r="323" ht="14.25" customHeight="1">
      <c r="N323" s="1"/>
    </row>
    <row r="324" ht="14.25" customHeight="1">
      <c r="N324" s="1"/>
    </row>
    <row r="325" ht="14.25" customHeight="1">
      <c r="N325" s="1"/>
    </row>
    <row r="326" ht="14.25" customHeight="1">
      <c r="N326" s="1"/>
    </row>
    <row r="327" ht="14.25" customHeight="1">
      <c r="N327" s="1"/>
    </row>
    <row r="328" ht="14.25" customHeight="1">
      <c r="N328" s="1"/>
    </row>
    <row r="329" ht="14.25" customHeight="1">
      <c r="N329" s="1"/>
    </row>
    <row r="330" ht="14.25" customHeight="1">
      <c r="N330" s="1"/>
    </row>
    <row r="331" ht="14.25" customHeight="1">
      <c r="N331" s="1"/>
    </row>
    <row r="332" ht="14.25" customHeight="1">
      <c r="N332" s="1"/>
    </row>
    <row r="333" ht="14.25" customHeight="1">
      <c r="N333" s="1"/>
    </row>
    <row r="334" ht="14.25" customHeight="1">
      <c r="N334" s="1"/>
    </row>
    <row r="335" ht="14.25" customHeight="1">
      <c r="N335" s="1"/>
    </row>
    <row r="336" ht="14.25" customHeight="1">
      <c r="N336" s="1"/>
    </row>
    <row r="337" ht="14.25" customHeight="1">
      <c r="N337" s="1"/>
    </row>
    <row r="338" ht="14.25" customHeight="1">
      <c r="N338" s="1"/>
    </row>
    <row r="339" ht="14.25" customHeight="1">
      <c r="N339" s="1"/>
    </row>
    <row r="340" ht="14.25" customHeight="1">
      <c r="N340" s="1"/>
    </row>
    <row r="341" ht="14.25" customHeight="1">
      <c r="N341" s="1"/>
    </row>
    <row r="342" ht="14.25" customHeight="1">
      <c r="N342" s="1"/>
    </row>
    <row r="343" ht="14.25" customHeight="1">
      <c r="N343" s="1"/>
    </row>
    <row r="344" ht="14.25" customHeight="1">
      <c r="N344" s="1"/>
    </row>
    <row r="345" ht="14.25" customHeight="1">
      <c r="N345" s="1"/>
    </row>
    <row r="346" ht="14.25" customHeight="1">
      <c r="N346" s="1"/>
    </row>
    <row r="347" ht="14.25" customHeight="1">
      <c r="N347" s="1"/>
    </row>
    <row r="348" ht="14.25" customHeight="1">
      <c r="N348" s="1"/>
    </row>
    <row r="349" ht="14.25" customHeight="1">
      <c r="N349" s="1"/>
    </row>
    <row r="350" ht="14.25" customHeight="1">
      <c r="N350" s="1"/>
    </row>
    <row r="351" ht="14.25" customHeight="1">
      <c r="N351" s="1"/>
    </row>
    <row r="352" ht="14.25" customHeight="1">
      <c r="N352" s="1"/>
    </row>
    <row r="353" ht="14.25" customHeight="1">
      <c r="N353" s="1"/>
    </row>
    <row r="354" ht="14.25" customHeight="1">
      <c r="N354" s="1"/>
    </row>
    <row r="355" ht="14.25" customHeight="1">
      <c r="N355" s="1"/>
    </row>
    <row r="356" ht="14.25" customHeight="1">
      <c r="N356" s="1"/>
    </row>
    <row r="357" ht="14.25" customHeight="1">
      <c r="N357" s="1"/>
    </row>
    <row r="358" ht="14.25" customHeight="1">
      <c r="N358" s="1"/>
    </row>
    <row r="359" ht="14.25" customHeight="1">
      <c r="N359" s="1"/>
    </row>
    <row r="360" ht="14.25" customHeight="1">
      <c r="N360" s="1"/>
    </row>
    <row r="361" ht="14.25" customHeight="1">
      <c r="N361" s="1"/>
    </row>
    <row r="362" ht="14.25" customHeight="1">
      <c r="N362" s="1"/>
    </row>
    <row r="363" ht="14.25" customHeight="1">
      <c r="N363" s="1"/>
    </row>
    <row r="364" ht="14.25" customHeight="1">
      <c r="N364" s="1"/>
    </row>
    <row r="365" ht="14.25" customHeight="1">
      <c r="N365" s="1"/>
    </row>
    <row r="366" ht="14.25" customHeight="1">
      <c r="N366" s="1"/>
    </row>
    <row r="367" ht="14.25" customHeight="1">
      <c r="N367" s="1"/>
    </row>
    <row r="368" ht="14.25" customHeight="1">
      <c r="N368" s="1"/>
    </row>
    <row r="369" ht="14.25" customHeight="1">
      <c r="N369" s="1"/>
    </row>
    <row r="370" ht="14.25" customHeight="1">
      <c r="N370" s="1"/>
    </row>
    <row r="371" ht="14.25" customHeight="1">
      <c r="N371" s="1"/>
    </row>
    <row r="372" ht="14.25" customHeight="1">
      <c r="N372" s="1"/>
    </row>
    <row r="373" ht="14.25" customHeight="1">
      <c r="N373" s="1"/>
    </row>
    <row r="374" ht="14.25" customHeight="1">
      <c r="N374" s="1"/>
    </row>
    <row r="375" ht="14.25" customHeight="1">
      <c r="N375" s="1"/>
    </row>
    <row r="376" ht="14.25" customHeight="1">
      <c r="N376" s="1"/>
    </row>
    <row r="377" ht="14.25" customHeight="1">
      <c r="N377" s="1"/>
    </row>
    <row r="378" ht="14.25" customHeight="1">
      <c r="N378" s="1"/>
    </row>
    <row r="379" ht="14.25" customHeight="1">
      <c r="N379" s="1"/>
    </row>
    <row r="380" ht="14.25" customHeight="1">
      <c r="N380" s="1"/>
    </row>
    <row r="381" ht="14.25" customHeight="1">
      <c r="N381" s="1"/>
    </row>
    <row r="382" ht="14.25" customHeight="1">
      <c r="N382" s="1"/>
    </row>
    <row r="383" ht="14.25" customHeight="1">
      <c r="N383" s="1"/>
    </row>
    <row r="384" ht="14.25" customHeight="1">
      <c r="N384" s="1"/>
    </row>
    <row r="385" ht="14.25" customHeight="1">
      <c r="N385" s="1"/>
    </row>
    <row r="386" ht="14.25" customHeight="1">
      <c r="N386" s="1"/>
    </row>
    <row r="387" ht="14.25" customHeight="1">
      <c r="N387" s="1"/>
    </row>
    <row r="388" ht="14.25" customHeight="1">
      <c r="N388" s="1"/>
    </row>
    <row r="389" ht="14.25" customHeight="1">
      <c r="N389" s="1"/>
    </row>
    <row r="390" ht="14.25" customHeight="1">
      <c r="N390" s="1"/>
    </row>
    <row r="391" ht="14.25" customHeight="1">
      <c r="N391" s="1"/>
    </row>
    <row r="392" ht="14.25" customHeight="1">
      <c r="N392" s="1"/>
    </row>
    <row r="393" ht="14.25" customHeight="1">
      <c r="N393" s="1"/>
    </row>
    <row r="394" ht="14.25" customHeight="1">
      <c r="N394" s="1"/>
    </row>
    <row r="395" ht="14.25" customHeight="1">
      <c r="N395" s="1"/>
    </row>
    <row r="396" ht="14.25" customHeight="1">
      <c r="N396" s="1"/>
    </row>
    <row r="397" ht="14.25" customHeight="1">
      <c r="N397" s="1"/>
    </row>
    <row r="398" ht="14.25" customHeight="1">
      <c r="N398" s="1"/>
    </row>
    <row r="399" ht="14.25" customHeight="1">
      <c r="N399" s="1"/>
    </row>
    <row r="400" ht="14.25" customHeight="1">
      <c r="N400" s="1"/>
    </row>
    <row r="401" ht="14.25" customHeight="1">
      <c r="N401" s="1"/>
    </row>
    <row r="402" ht="14.25" customHeight="1">
      <c r="N402" s="1"/>
    </row>
    <row r="403" ht="14.25" customHeight="1">
      <c r="N403" s="1"/>
    </row>
    <row r="404" ht="14.25" customHeight="1">
      <c r="N404" s="1"/>
    </row>
    <row r="405" ht="14.25" customHeight="1">
      <c r="N405" s="1"/>
    </row>
    <row r="406" ht="14.25" customHeight="1">
      <c r="N406" s="1"/>
    </row>
    <row r="407" ht="14.25" customHeight="1">
      <c r="N407" s="1"/>
    </row>
    <row r="408" ht="14.25" customHeight="1">
      <c r="N408" s="1"/>
    </row>
    <row r="409" ht="14.25" customHeight="1">
      <c r="N409" s="1"/>
    </row>
    <row r="410" ht="14.25" customHeight="1">
      <c r="N410" s="1"/>
    </row>
    <row r="411" ht="14.25" customHeight="1">
      <c r="N411" s="1"/>
    </row>
    <row r="412" ht="14.25" customHeight="1">
      <c r="N412" s="1"/>
    </row>
    <row r="413" ht="14.25" customHeight="1">
      <c r="N413" s="1"/>
    </row>
    <row r="414" ht="14.25" customHeight="1">
      <c r="N414" s="1"/>
    </row>
    <row r="415" ht="14.25" customHeight="1">
      <c r="N415" s="1"/>
    </row>
    <row r="416" ht="14.25" customHeight="1">
      <c r="N416" s="1"/>
    </row>
    <row r="417" ht="14.25" customHeight="1">
      <c r="N417" s="1"/>
    </row>
    <row r="418" ht="14.25" customHeight="1">
      <c r="N418" s="1"/>
    </row>
    <row r="419" ht="14.25" customHeight="1">
      <c r="N419" s="1"/>
    </row>
    <row r="420" ht="14.25" customHeight="1">
      <c r="N420" s="1"/>
    </row>
    <row r="421" ht="14.25" customHeight="1">
      <c r="N421" s="1"/>
    </row>
    <row r="422" ht="14.25" customHeight="1">
      <c r="N422" s="1"/>
    </row>
    <row r="423" ht="14.25" customHeight="1">
      <c r="N423" s="1"/>
    </row>
    <row r="424" ht="14.25" customHeight="1">
      <c r="N424" s="1"/>
    </row>
    <row r="425" ht="14.25" customHeight="1">
      <c r="N425" s="1"/>
    </row>
    <row r="426" ht="14.25" customHeight="1">
      <c r="N426" s="1"/>
    </row>
    <row r="427" ht="14.25" customHeight="1">
      <c r="N427" s="1"/>
    </row>
    <row r="428" ht="14.25" customHeight="1">
      <c r="N428" s="1"/>
    </row>
    <row r="429" ht="14.25" customHeight="1">
      <c r="N429" s="1"/>
    </row>
    <row r="430" ht="14.25" customHeight="1">
      <c r="N430" s="1"/>
    </row>
    <row r="431" ht="14.25" customHeight="1">
      <c r="N431" s="1"/>
    </row>
    <row r="432" ht="14.25" customHeight="1">
      <c r="N432" s="1"/>
    </row>
    <row r="433" ht="14.25" customHeight="1">
      <c r="N433" s="1"/>
    </row>
    <row r="434" ht="14.25" customHeight="1">
      <c r="N434" s="1"/>
    </row>
    <row r="435" ht="14.25" customHeight="1">
      <c r="N435" s="1"/>
    </row>
    <row r="436" ht="14.25" customHeight="1">
      <c r="N436" s="1"/>
    </row>
    <row r="437" ht="14.25" customHeight="1">
      <c r="N437" s="1"/>
    </row>
    <row r="438" ht="14.25" customHeight="1">
      <c r="N438" s="1"/>
    </row>
    <row r="439" ht="14.25" customHeight="1">
      <c r="N439" s="1"/>
    </row>
    <row r="440" ht="14.25" customHeight="1">
      <c r="N440" s="1"/>
    </row>
    <row r="441" ht="14.25" customHeight="1">
      <c r="N441" s="1"/>
    </row>
    <row r="442" ht="14.25" customHeight="1">
      <c r="N442" s="1"/>
    </row>
    <row r="443" ht="14.25" customHeight="1">
      <c r="N443" s="1"/>
    </row>
    <row r="444" ht="14.25" customHeight="1">
      <c r="N444" s="1"/>
    </row>
    <row r="445" ht="14.25" customHeight="1">
      <c r="N445" s="1"/>
    </row>
    <row r="446" ht="14.25" customHeight="1">
      <c r="N446" s="1"/>
    </row>
    <row r="447" ht="14.25" customHeight="1">
      <c r="N447" s="1"/>
    </row>
    <row r="448" ht="14.25" customHeight="1">
      <c r="N448" s="1"/>
    </row>
    <row r="449" ht="14.25" customHeight="1">
      <c r="N449" s="1"/>
    </row>
    <row r="450" ht="14.25" customHeight="1">
      <c r="N450" s="1"/>
    </row>
    <row r="451" ht="14.25" customHeight="1">
      <c r="N451" s="1"/>
    </row>
    <row r="452" ht="14.25" customHeight="1">
      <c r="N452" s="1"/>
    </row>
    <row r="453" ht="14.25" customHeight="1">
      <c r="N453" s="1"/>
    </row>
    <row r="454" ht="14.25" customHeight="1">
      <c r="N454" s="1"/>
    </row>
    <row r="455" ht="14.25" customHeight="1">
      <c r="N455" s="1"/>
    </row>
    <row r="456" ht="14.25" customHeight="1">
      <c r="N456" s="1"/>
    </row>
    <row r="457" ht="14.25" customHeight="1">
      <c r="N457" s="1"/>
    </row>
    <row r="458" ht="14.25" customHeight="1">
      <c r="N458" s="1"/>
    </row>
    <row r="459" ht="14.25" customHeight="1">
      <c r="N459" s="1"/>
    </row>
    <row r="460" ht="14.25" customHeight="1">
      <c r="N460" s="1"/>
    </row>
    <row r="461" ht="14.25" customHeight="1">
      <c r="N461" s="1"/>
    </row>
    <row r="462" ht="14.25" customHeight="1">
      <c r="N462" s="1"/>
    </row>
    <row r="463" ht="14.25" customHeight="1">
      <c r="N463" s="1"/>
    </row>
    <row r="464" ht="14.25" customHeight="1">
      <c r="N464" s="1"/>
    </row>
    <row r="465" ht="14.25" customHeight="1">
      <c r="N465" s="1"/>
    </row>
    <row r="466" ht="14.25" customHeight="1">
      <c r="N466" s="1"/>
    </row>
    <row r="467" ht="14.25" customHeight="1">
      <c r="N467" s="1"/>
    </row>
    <row r="468" ht="14.25" customHeight="1">
      <c r="N468" s="1"/>
    </row>
    <row r="469" ht="14.25" customHeight="1">
      <c r="N469" s="1"/>
    </row>
    <row r="470" ht="14.25" customHeight="1">
      <c r="N470" s="1"/>
    </row>
    <row r="471" ht="14.25" customHeight="1">
      <c r="N471" s="1"/>
    </row>
    <row r="472" ht="14.25" customHeight="1">
      <c r="N472" s="1"/>
    </row>
    <row r="473" ht="14.25" customHeight="1">
      <c r="N473" s="1"/>
    </row>
    <row r="474" ht="14.25" customHeight="1">
      <c r="N474" s="1"/>
    </row>
    <row r="475" ht="14.25" customHeight="1">
      <c r="N475" s="1"/>
    </row>
    <row r="476" ht="14.25" customHeight="1">
      <c r="N476" s="1"/>
    </row>
    <row r="477" ht="14.25" customHeight="1">
      <c r="N477" s="1"/>
    </row>
    <row r="478" ht="14.25" customHeight="1">
      <c r="N478" s="1"/>
    </row>
    <row r="479" ht="14.25" customHeight="1">
      <c r="N479" s="1"/>
    </row>
    <row r="480" ht="14.25" customHeight="1">
      <c r="N480" s="1"/>
    </row>
    <row r="481" ht="14.25" customHeight="1">
      <c r="N481" s="1"/>
    </row>
    <row r="482" ht="14.25" customHeight="1">
      <c r="N482" s="1"/>
    </row>
    <row r="483" ht="14.25" customHeight="1">
      <c r="N483" s="1"/>
    </row>
    <row r="484" ht="14.25" customHeight="1">
      <c r="N484" s="1"/>
    </row>
    <row r="485" ht="14.25" customHeight="1">
      <c r="N485" s="1"/>
    </row>
    <row r="486" ht="14.25" customHeight="1">
      <c r="N486" s="1"/>
    </row>
    <row r="487" ht="14.25" customHeight="1">
      <c r="N487" s="1"/>
    </row>
    <row r="488" ht="14.25" customHeight="1">
      <c r="N488" s="1"/>
    </row>
    <row r="489" ht="14.25" customHeight="1">
      <c r="N489" s="1"/>
    </row>
    <row r="490" ht="14.25" customHeight="1">
      <c r="N490" s="1"/>
    </row>
    <row r="491" ht="14.25" customHeight="1">
      <c r="N491" s="1"/>
    </row>
    <row r="492" ht="14.25" customHeight="1">
      <c r="N492" s="1"/>
    </row>
    <row r="493" ht="14.25" customHeight="1">
      <c r="N493" s="1"/>
    </row>
    <row r="494" ht="14.25" customHeight="1">
      <c r="N494" s="1"/>
    </row>
    <row r="495" ht="14.25" customHeight="1">
      <c r="N495" s="1"/>
    </row>
    <row r="496" ht="14.25" customHeight="1">
      <c r="N496" s="1"/>
    </row>
    <row r="497" ht="14.25" customHeight="1">
      <c r="N497" s="1"/>
    </row>
    <row r="498" ht="14.25" customHeight="1">
      <c r="N498" s="1"/>
    </row>
    <row r="499" ht="14.25" customHeight="1">
      <c r="N499" s="1"/>
    </row>
    <row r="500" ht="14.25" customHeight="1">
      <c r="N500" s="1"/>
    </row>
    <row r="65535" ht="14.25" customHeight="1">
      <c r="N65535" s="2">
        <f>$N$159</f>
        <v>0</v>
      </c>
    </row>
  </sheetData>
  <sheetProtection password="CC35" sheet="1" objects="1" scenarios="1" formatColumns="0" formatRows="0" sort="0" autoFilter="0"/>
  <mergeCells count="157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O22:P22"/>
    <mergeCell ref="M25:P25"/>
    <mergeCell ref="M26:P26"/>
    <mergeCell ref="M28:P28"/>
    <mergeCell ref="H30:J30"/>
    <mergeCell ref="M30:P30"/>
    <mergeCell ref="H31:J31"/>
    <mergeCell ref="M31:P31"/>
    <mergeCell ref="H32:J32"/>
    <mergeCell ref="M32:P32"/>
    <mergeCell ref="H33:J33"/>
    <mergeCell ref="M33:P33"/>
    <mergeCell ref="H34:J34"/>
    <mergeCell ref="M34:P34"/>
    <mergeCell ref="L36:P36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D104:H104"/>
    <mergeCell ref="N104:Q104"/>
    <mergeCell ref="N105:Q105"/>
    <mergeCell ref="L107:Q107"/>
    <mergeCell ref="C113:Q113"/>
    <mergeCell ref="F115:P115"/>
    <mergeCell ref="F116:P116"/>
    <mergeCell ref="F117:P117"/>
    <mergeCell ref="M119:P119"/>
    <mergeCell ref="M121:Q121"/>
    <mergeCell ref="M122:Q122"/>
    <mergeCell ref="F124:I124"/>
    <mergeCell ref="L124:M124"/>
    <mergeCell ref="N124:Q124"/>
    <mergeCell ref="F128:I128"/>
    <mergeCell ref="L128:M128"/>
    <mergeCell ref="N128:Q128"/>
    <mergeCell ref="N125:Q125"/>
    <mergeCell ref="N126:Q126"/>
    <mergeCell ref="N127:Q127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8:I148"/>
    <mergeCell ref="L148:M148"/>
    <mergeCell ref="N148:Q148"/>
    <mergeCell ref="F151:I151"/>
    <mergeCell ref="L151:M151"/>
    <mergeCell ref="N151:Q151"/>
    <mergeCell ref="N156:Q156"/>
    <mergeCell ref="F152:I152"/>
    <mergeCell ref="L152:M152"/>
    <mergeCell ref="N152:Q152"/>
    <mergeCell ref="F154:I154"/>
    <mergeCell ref="L154:M154"/>
    <mergeCell ref="N154:Q154"/>
    <mergeCell ref="L157:M157"/>
    <mergeCell ref="N157:Q157"/>
    <mergeCell ref="F158:I158"/>
    <mergeCell ref="L158:M158"/>
    <mergeCell ref="N158:Q158"/>
    <mergeCell ref="F155:I155"/>
    <mergeCell ref="L155:M155"/>
    <mergeCell ref="N155:Q155"/>
    <mergeCell ref="F156:I156"/>
    <mergeCell ref="L156:M156"/>
    <mergeCell ref="N159:Q159"/>
    <mergeCell ref="H1:K1"/>
    <mergeCell ref="S2:AC2"/>
    <mergeCell ref="N129:Q129"/>
    <mergeCell ref="N136:Q136"/>
    <mergeCell ref="N147:Q147"/>
    <mergeCell ref="N149:Q149"/>
    <mergeCell ref="N150:Q150"/>
    <mergeCell ref="N153:Q153"/>
    <mergeCell ref="F157:I157"/>
  </mergeCells>
  <hyperlinks>
    <hyperlink ref="F1:G1" location="C2" tooltip="Krycí list rozpočtu" display="1) Krycí list rozpočtu"/>
    <hyperlink ref="H1:K1" location="C87" tooltip="Rekapitulácia rozpočtu" display="2) Rekapitulácia rozpočtu"/>
    <hyperlink ref="L1" location="C124" tooltip="Rozpočet" display="3) Rozpočet"/>
    <hyperlink ref="S1:T1" location="'Rekapitulácia stavby'!C2" tooltip="Rekapitulácia stavby" display="Rekapitulácia stavby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535"/>
  <sheetViews>
    <sheetView showGridLines="0" zoomScalePageLayoutView="0" workbookViewId="0" topLeftCell="A1">
      <pane ySplit="1" topLeftCell="A50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60"/>
      <c r="B1" s="157"/>
      <c r="C1" s="157"/>
      <c r="D1" s="158" t="s">
        <v>1</v>
      </c>
      <c r="E1" s="157"/>
      <c r="F1" s="159" t="s">
        <v>449</v>
      </c>
      <c r="G1" s="159"/>
      <c r="H1" s="205" t="s">
        <v>450</v>
      </c>
      <c r="I1" s="205"/>
      <c r="J1" s="205"/>
      <c r="K1" s="205"/>
      <c r="L1" s="159" t="s">
        <v>451</v>
      </c>
      <c r="M1" s="157"/>
      <c r="N1" s="157"/>
      <c r="O1" s="158" t="s">
        <v>118</v>
      </c>
      <c r="P1" s="157"/>
      <c r="Q1" s="157"/>
      <c r="R1" s="157"/>
      <c r="S1" s="159" t="s">
        <v>452</v>
      </c>
      <c r="T1" s="159"/>
      <c r="U1" s="160"/>
      <c r="V1" s="16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95" t="s">
        <v>4</v>
      </c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S2" s="163" t="s">
        <v>5</v>
      </c>
      <c r="T2" s="164"/>
      <c r="U2" s="164"/>
      <c r="V2" s="164"/>
      <c r="W2" s="164"/>
      <c r="X2" s="164"/>
      <c r="Y2" s="164"/>
      <c r="Z2" s="164"/>
      <c r="AA2" s="164"/>
      <c r="AB2" s="164"/>
      <c r="AC2" s="164"/>
      <c r="AT2" s="2" t="s">
        <v>87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72</v>
      </c>
    </row>
    <row r="4" spans="2:46" s="2" customFormat="1" ht="37.5" customHeight="1">
      <c r="B4" s="10"/>
      <c r="C4" s="183" t="s">
        <v>119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2"/>
      <c r="T4" s="13" t="s">
        <v>9</v>
      </c>
      <c r="AT4" s="2" t="s">
        <v>3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30.75" customHeight="1">
      <c r="B6" s="10"/>
      <c r="C6" s="11"/>
      <c r="D6" s="18" t="s">
        <v>15</v>
      </c>
      <c r="E6" s="11"/>
      <c r="F6" s="220" t="str">
        <f>'Rekapitulácia stavby'!$K$6</f>
        <v>Zníženie energetickej náročnosti v spoločnosti LEMAKOR, spol. s.r.o.</v>
      </c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1"/>
      <c r="R6" s="12"/>
    </row>
    <row r="7" spans="2:18" s="2" customFormat="1" ht="30.75" customHeight="1">
      <c r="B7" s="10"/>
      <c r="C7" s="11"/>
      <c r="D7" s="18" t="s">
        <v>120</v>
      </c>
      <c r="E7" s="11"/>
      <c r="F7" s="220" t="s">
        <v>121</v>
      </c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1"/>
      <c r="R7" s="12"/>
    </row>
    <row r="8" spans="2:18" s="6" customFormat="1" ht="37.5" customHeight="1">
      <c r="B8" s="23"/>
      <c r="C8" s="24"/>
      <c r="D8" s="17" t="s">
        <v>122</v>
      </c>
      <c r="E8" s="24"/>
      <c r="F8" s="199" t="s">
        <v>244</v>
      </c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24"/>
      <c r="R8" s="25"/>
    </row>
    <row r="9" spans="2:18" s="6" customFormat="1" ht="15" customHeight="1">
      <c r="B9" s="23"/>
      <c r="C9" s="24"/>
      <c r="D9" s="18" t="s">
        <v>17</v>
      </c>
      <c r="E9" s="24"/>
      <c r="F9" s="16"/>
      <c r="G9" s="24"/>
      <c r="H9" s="24"/>
      <c r="I9" s="24"/>
      <c r="J9" s="24"/>
      <c r="K9" s="24"/>
      <c r="L9" s="24"/>
      <c r="M9" s="18" t="s">
        <v>18</v>
      </c>
      <c r="N9" s="24"/>
      <c r="O9" s="16"/>
      <c r="P9" s="24"/>
      <c r="Q9" s="24"/>
      <c r="R9" s="25"/>
    </row>
    <row r="10" spans="2:18" s="6" customFormat="1" ht="15" customHeight="1">
      <c r="B10" s="23"/>
      <c r="C10" s="24"/>
      <c r="D10" s="18" t="s">
        <v>19</v>
      </c>
      <c r="E10" s="24"/>
      <c r="F10" s="16" t="s">
        <v>20</v>
      </c>
      <c r="G10" s="24"/>
      <c r="H10" s="24"/>
      <c r="I10" s="24"/>
      <c r="J10" s="24"/>
      <c r="K10" s="24"/>
      <c r="L10" s="24"/>
      <c r="M10" s="18" t="s">
        <v>21</v>
      </c>
      <c r="N10" s="24"/>
      <c r="O10" s="228" t="str">
        <f>'Rekapitulácia stavby'!$AN$8</f>
        <v>05.07.2018</v>
      </c>
      <c r="P10" s="166"/>
      <c r="Q10" s="24"/>
      <c r="R10" s="25"/>
    </row>
    <row r="11" spans="2:18" s="6" customFormat="1" ht="12" customHeight="1"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5"/>
    </row>
    <row r="12" spans="2:18" s="6" customFormat="1" ht="15" customHeight="1">
      <c r="B12" s="23"/>
      <c r="C12" s="24"/>
      <c r="D12" s="18" t="s">
        <v>23</v>
      </c>
      <c r="E12" s="24"/>
      <c r="F12" s="24"/>
      <c r="G12" s="24"/>
      <c r="H12" s="24"/>
      <c r="I12" s="24"/>
      <c r="J12" s="24"/>
      <c r="K12" s="24"/>
      <c r="L12" s="24"/>
      <c r="M12" s="18" t="s">
        <v>24</v>
      </c>
      <c r="N12" s="24"/>
      <c r="O12" s="186"/>
      <c r="P12" s="166"/>
      <c r="Q12" s="24"/>
      <c r="R12" s="25"/>
    </row>
    <row r="13" spans="2:18" s="6" customFormat="1" ht="18.75" customHeight="1">
      <c r="B13" s="23"/>
      <c r="C13" s="24"/>
      <c r="D13" s="24"/>
      <c r="E13" s="16" t="s">
        <v>25</v>
      </c>
      <c r="F13" s="24"/>
      <c r="G13" s="24"/>
      <c r="H13" s="24"/>
      <c r="I13" s="24"/>
      <c r="J13" s="24"/>
      <c r="K13" s="24"/>
      <c r="L13" s="24"/>
      <c r="M13" s="18" t="s">
        <v>26</v>
      </c>
      <c r="N13" s="24"/>
      <c r="O13" s="186"/>
      <c r="P13" s="166"/>
      <c r="Q13" s="24"/>
      <c r="R13" s="25"/>
    </row>
    <row r="14" spans="2:18" s="6" customFormat="1" ht="7.5" customHeight="1"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5"/>
    </row>
    <row r="15" spans="2:18" s="6" customFormat="1" ht="15" customHeight="1">
      <c r="B15" s="23"/>
      <c r="C15" s="24"/>
      <c r="D15" s="18" t="s">
        <v>27</v>
      </c>
      <c r="E15" s="24"/>
      <c r="F15" s="24"/>
      <c r="G15" s="24"/>
      <c r="H15" s="24"/>
      <c r="I15" s="24"/>
      <c r="J15" s="24"/>
      <c r="K15" s="24"/>
      <c r="L15" s="24"/>
      <c r="M15" s="18" t="s">
        <v>24</v>
      </c>
      <c r="N15" s="24"/>
      <c r="O15" s="227" t="str">
        <f>IF('Rekapitulácia stavby'!$AN$13="","",'Rekapitulácia stavby'!$AN$13)</f>
        <v>Vyplň údaj</v>
      </c>
      <c r="P15" s="166"/>
      <c r="Q15" s="24"/>
      <c r="R15" s="25"/>
    </row>
    <row r="16" spans="2:18" s="6" customFormat="1" ht="18.75" customHeight="1">
      <c r="B16" s="23"/>
      <c r="C16" s="24"/>
      <c r="D16" s="24"/>
      <c r="E16" s="227" t="str">
        <f>IF('Rekapitulácia stavby'!$E$14="","",'Rekapitulácia stavby'!$E$14)</f>
        <v>Vyplň údaj</v>
      </c>
      <c r="F16" s="166"/>
      <c r="G16" s="166"/>
      <c r="H16" s="166"/>
      <c r="I16" s="166"/>
      <c r="J16" s="166"/>
      <c r="K16" s="166"/>
      <c r="L16" s="166"/>
      <c r="M16" s="18" t="s">
        <v>26</v>
      </c>
      <c r="N16" s="24"/>
      <c r="O16" s="227" t="str">
        <f>IF('Rekapitulácia stavby'!$AN$14="","",'Rekapitulácia stavby'!$AN$14)</f>
        <v>Vyplň údaj</v>
      </c>
      <c r="P16" s="166"/>
      <c r="Q16" s="24"/>
      <c r="R16" s="25"/>
    </row>
    <row r="17" spans="2:18" s="6" customFormat="1" ht="7.5" customHeight="1"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5"/>
    </row>
    <row r="18" spans="2:18" s="6" customFormat="1" ht="15" customHeight="1">
      <c r="B18" s="23"/>
      <c r="C18" s="24"/>
      <c r="D18" s="18" t="s">
        <v>29</v>
      </c>
      <c r="E18" s="24"/>
      <c r="F18" s="24"/>
      <c r="G18" s="24"/>
      <c r="H18" s="24"/>
      <c r="I18" s="24"/>
      <c r="J18" s="24"/>
      <c r="K18" s="24"/>
      <c r="L18" s="24"/>
      <c r="M18" s="18" t="s">
        <v>24</v>
      </c>
      <c r="N18" s="24"/>
      <c r="O18" s="186"/>
      <c r="P18" s="166"/>
      <c r="Q18" s="24"/>
      <c r="R18" s="25"/>
    </row>
    <row r="19" spans="2:18" s="6" customFormat="1" ht="18.75" customHeight="1">
      <c r="B19" s="23"/>
      <c r="C19" s="24"/>
      <c r="D19" s="24"/>
      <c r="E19" s="16" t="s">
        <v>30</v>
      </c>
      <c r="F19" s="24"/>
      <c r="G19" s="24"/>
      <c r="H19" s="24"/>
      <c r="I19" s="24"/>
      <c r="J19" s="24"/>
      <c r="K19" s="24"/>
      <c r="L19" s="24"/>
      <c r="M19" s="18" t="s">
        <v>26</v>
      </c>
      <c r="N19" s="24"/>
      <c r="O19" s="186"/>
      <c r="P19" s="166"/>
      <c r="Q19" s="24"/>
      <c r="R19" s="25"/>
    </row>
    <row r="20" spans="2:18" s="6" customFormat="1" ht="7.5" customHeight="1">
      <c r="B20" s="2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5"/>
    </row>
    <row r="21" spans="2:18" s="6" customFormat="1" ht="15" customHeight="1">
      <c r="B21" s="23"/>
      <c r="C21" s="24"/>
      <c r="D21" s="18" t="s">
        <v>31</v>
      </c>
      <c r="E21" s="24"/>
      <c r="F21" s="24"/>
      <c r="G21" s="24"/>
      <c r="H21" s="24"/>
      <c r="I21" s="24"/>
      <c r="J21" s="24"/>
      <c r="K21" s="24"/>
      <c r="L21" s="24"/>
      <c r="M21" s="18" t="s">
        <v>24</v>
      </c>
      <c r="N21" s="24"/>
      <c r="O21" s="186">
        <f>IF('Rekapitulácia stavby'!$AN$19="","",'Rekapitulácia stavby'!$AN$19)</f>
      </c>
      <c r="P21" s="166"/>
      <c r="Q21" s="24"/>
      <c r="R21" s="25"/>
    </row>
    <row r="22" spans="2:18" s="6" customFormat="1" ht="18.75" customHeight="1">
      <c r="B22" s="23"/>
      <c r="C22" s="24"/>
      <c r="D22" s="24"/>
      <c r="E22" s="16" t="str">
        <f>IF('Rekapitulácia stavby'!$E$20="","",'Rekapitulácia stavby'!$E$20)</f>
        <v> </v>
      </c>
      <c r="F22" s="24"/>
      <c r="G22" s="24"/>
      <c r="H22" s="24"/>
      <c r="I22" s="24"/>
      <c r="J22" s="24"/>
      <c r="K22" s="24"/>
      <c r="L22" s="24"/>
      <c r="M22" s="18" t="s">
        <v>26</v>
      </c>
      <c r="N22" s="24"/>
      <c r="O22" s="186">
        <f>IF('Rekapitulácia stavby'!$AN$20="","",'Rekapitulácia stavby'!$AN$20)</f>
      </c>
      <c r="P22" s="166"/>
      <c r="Q22" s="24"/>
      <c r="R22" s="25"/>
    </row>
    <row r="23" spans="2:18" s="6" customFormat="1" ht="7.5" customHeight="1"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</row>
    <row r="24" spans="2:18" s="6" customFormat="1" ht="7.5" customHeight="1">
      <c r="B24" s="23"/>
      <c r="C24" s="24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24"/>
      <c r="R24" s="25"/>
    </row>
    <row r="25" spans="2:18" s="6" customFormat="1" ht="15" customHeight="1">
      <c r="B25" s="23"/>
      <c r="C25" s="24"/>
      <c r="D25" s="105" t="s">
        <v>124</v>
      </c>
      <c r="E25" s="24"/>
      <c r="F25" s="24"/>
      <c r="G25" s="24"/>
      <c r="H25" s="24"/>
      <c r="I25" s="24"/>
      <c r="J25" s="24"/>
      <c r="K25" s="24"/>
      <c r="L25" s="24"/>
      <c r="M25" s="201">
        <f>$N$89</f>
        <v>0</v>
      </c>
      <c r="N25" s="166"/>
      <c r="O25" s="166"/>
      <c r="P25" s="166"/>
      <c r="Q25" s="24"/>
      <c r="R25" s="25"/>
    </row>
    <row r="26" spans="2:18" s="6" customFormat="1" ht="15" customHeight="1">
      <c r="B26" s="23"/>
      <c r="C26" s="24"/>
      <c r="D26" s="22" t="s">
        <v>110</v>
      </c>
      <c r="E26" s="24"/>
      <c r="F26" s="24"/>
      <c r="G26" s="24"/>
      <c r="H26" s="24"/>
      <c r="I26" s="24"/>
      <c r="J26" s="24"/>
      <c r="K26" s="24"/>
      <c r="L26" s="24"/>
      <c r="M26" s="201">
        <f>$N$96</f>
        <v>0</v>
      </c>
      <c r="N26" s="166"/>
      <c r="O26" s="166"/>
      <c r="P26" s="166"/>
      <c r="Q26" s="24"/>
      <c r="R26" s="25"/>
    </row>
    <row r="27" spans="2:18" s="6" customFormat="1" ht="7.5" customHeight="1"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5"/>
    </row>
    <row r="28" spans="2:18" s="6" customFormat="1" ht="26.25" customHeight="1">
      <c r="B28" s="23"/>
      <c r="C28" s="24"/>
      <c r="D28" s="106" t="s">
        <v>35</v>
      </c>
      <c r="E28" s="24"/>
      <c r="F28" s="24"/>
      <c r="G28" s="24"/>
      <c r="H28" s="24"/>
      <c r="I28" s="24"/>
      <c r="J28" s="24"/>
      <c r="K28" s="24"/>
      <c r="L28" s="24"/>
      <c r="M28" s="226">
        <f>ROUND($M$25+$M$26,2)</f>
        <v>0</v>
      </c>
      <c r="N28" s="166"/>
      <c r="O28" s="166"/>
      <c r="P28" s="166"/>
      <c r="Q28" s="24"/>
      <c r="R28" s="25"/>
    </row>
    <row r="29" spans="2:18" s="6" customFormat="1" ht="7.5" customHeight="1">
      <c r="B29" s="23"/>
      <c r="C29" s="24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24"/>
      <c r="R29" s="25"/>
    </row>
    <row r="30" spans="2:18" s="6" customFormat="1" ht="15" customHeight="1">
      <c r="B30" s="23"/>
      <c r="C30" s="24"/>
      <c r="D30" s="29" t="s">
        <v>36</v>
      </c>
      <c r="E30" s="29" t="s">
        <v>37</v>
      </c>
      <c r="F30" s="30">
        <v>0.2</v>
      </c>
      <c r="G30" s="107" t="s">
        <v>38</v>
      </c>
      <c r="H30" s="225">
        <f>ROUND((((SUM($BE$96:$BE$103)+SUM($BE$122:$BE$147))+SUM($BE$148:$BE$149))),2)</f>
        <v>0</v>
      </c>
      <c r="I30" s="166"/>
      <c r="J30" s="166"/>
      <c r="K30" s="24"/>
      <c r="L30" s="24"/>
      <c r="M30" s="225">
        <f>ROUND((((SUM($BE$96:$BE$103)+SUM($BE$122:$BE$147))*$F$30)+SUM($BE$148:$BE$149)*$F$30),2)</f>
        <v>0</v>
      </c>
      <c r="N30" s="166"/>
      <c r="O30" s="166"/>
      <c r="P30" s="166"/>
      <c r="Q30" s="24"/>
      <c r="R30" s="25"/>
    </row>
    <row r="31" spans="2:18" s="6" customFormat="1" ht="15" customHeight="1">
      <c r="B31" s="23"/>
      <c r="C31" s="24"/>
      <c r="D31" s="24"/>
      <c r="E31" s="29" t="s">
        <v>39</v>
      </c>
      <c r="F31" s="30">
        <v>0.2</v>
      </c>
      <c r="G31" s="107" t="s">
        <v>38</v>
      </c>
      <c r="H31" s="225">
        <f>ROUND((((SUM($BF$96:$BF$103)+SUM($BF$122:$BF$147))+SUM($BF$148:$BF$149))),2)</f>
        <v>0</v>
      </c>
      <c r="I31" s="166"/>
      <c r="J31" s="166"/>
      <c r="K31" s="24"/>
      <c r="L31" s="24"/>
      <c r="M31" s="225">
        <f>ROUND((((SUM($BF$96:$BF$103)+SUM($BF$122:$BF$147))*$F$31)+SUM($BF$148:$BF$149)*$F$31),2)</f>
        <v>0</v>
      </c>
      <c r="N31" s="166"/>
      <c r="O31" s="166"/>
      <c r="P31" s="166"/>
      <c r="Q31" s="24"/>
      <c r="R31" s="25"/>
    </row>
    <row r="32" spans="2:18" s="6" customFormat="1" ht="15" customHeight="1" hidden="1">
      <c r="B32" s="23"/>
      <c r="C32" s="24"/>
      <c r="D32" s="24"/>
      <c r="E32" s="29" t="s">
        <v>40</v>
      </c>
      <c r="F32" s="30">
        <v>0.2</v>
      </c>
      <c r="G32" s="107" t="s">
        <v>38</v>
      </c>
      <c r="H32" s="225">
        <f>ROUND((((SUM($BG$96:$BG$103)+SUM($BG$122:$BG$147))+SUM($BG$148:$BG$149))),2)</f>
        <v>0</v>
      </c>
      <c r="I32" s="166"/>
      <c r="J32" s="166"/>
      <c r="K32" s="24"/>
      <c r="L32" s="24"/>
      <c r="M32" s="225">
        <v>0</v>
      </c>
      <c r="N32" s="166"/>
      <c r="O32" s="166"/>
      <c r="P32" s="166"/>
      <c r="Q32" s="24"/>
      <c r="R32" s="25"/>
    </row>
    <row r="33" spans="2:18" s="6" customFormat="1" ht="15" customHeight="1" hidden="1">
      <c r="B33" s="23"/>
      <c r="C33" s="24"/>
      <c r="D33" s="24"/>
      <c r="E33" s="29" t="s">
        <v>41</v>
      </c>
      <c r="F33" s="30">
        <v>0.2</v>
      </c>
      <c r="G33" s="107" t="s">
        <v>38</v>
      </c>
      <c r="H33" s="225">
        <f>ROUND((((SUM($BH$96:$BH$103)+SUM($BH$122:$BH$147))+SUM($BH$148:$BH$149))),2)</f>
        <v>0</v>
      </c>
      <c r="I33" s="166"/>
      <c r="J33" s="166"/>
      <c r="K33" s="24"/>
      <c r="L33" s="24"/>
      <c r="M33" s="225">
        <v>0</v>
      </c>
      <c r="N33" s="166"/>
      <c r="O33" s="166"/>
      <c r="P33" s="166"/>
      <c r="Q33" s="24"/>
      <c r="R33" s="25"/>
    </row>
    <row r="34" spans="2:18" s="6" customFormat="1" ht="15" customHeight="1" hidden="1">
      <c r="B34" s="23"/>
      <c r="C34" s="24"/>
      <c r="D34" s="24"/>
      <c r="E34" s="29" t="s">
        <v>42</v>
      </c>
      <c r="F34" s="30">
        <v>0</v>
      </c>
      <c r="G34" s="107" t="s">
        <v>38</v>
      </c>
      <c r="H34" s="225">
        <f>ROUND((((SUM($BI$96:$BI$103)+SUM($BI$122:$BI$147))+SUM($BI$148:$BI$149))),2)</f>
        <v>0</v>
      </c>
      <c r="I34" s="166"/>
      <c r="J34" s="166"/>
      <c r="K34" s="24"/>
      <c r="L34" s="24"/>
      <c r="M34" s="225">
        <v>0</v>
      </c>
      <c r="N34" s="166"/>
      <c r="O34" s="166"/>
      <c r="P34" s="166"/>
      <c r="Q34" s="24"/>
      <c r="R34" s="25"/>
    </row>
    <row r="35" spans="2:18" s="6" customFormat="1" ht="7.5" customHeight="1"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5"/>
    </row>
    <row r="36" spans="2:18" s="6" customFormat="1" ht="26.25" customHeight="1">
      <c r="B36" s="23"/>
      <c r="C36" s="33"/>
      <c r="D36" s="34" t="s">
        <v>43</v>
      </c>
      <c r="E36" s="35"/>
      <c r="F36" s="35"/>
      <c r="G36" s="108" t="s">
        <v>44</v>
      </c>
      <c r="H36" s="36" t="s">
        <v>45</v>
      </c>
      <c r="I36" s="35"/>
      <c r="J36" s="35"/>
      <c r="K36" s="35"/>
      <c r="L36" s="182">
        <f>ROUND(SUM($M$28:$M$34),2)</f>
        <v>0</v>
      </c>
      <c r="M36" s="174"/>
      <c r="N36" s="174"/>
      <c r="O36" s="174"/>
      <c r="P36" s="176"/>
      <c r="Q36" s="33"/>
      <c r="R36" s="25"/>
    </row>
    <row r="37" spans="2:18" s="6" customFormat="1" ht="15" customHeight="1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/>
    </row>
    <row r="38" spans="2:18" s="6" customFormat="1" ht="15" customHeight="1"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5"/>
    </row>
    <row r="39" spans="2:18" s="2" customFormat="1" ht="14.25" customHeight="1"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2"/>
    </row>
    <row r="40" spans="2:18" s="2" customFormat="1" ht="14.25" customHeight="1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2"/>
    </row>
    <row r="41" spans="2:18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</row>
    <row r="42" spans="2:18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</row>
    <row r="43" spans="2:18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</row>
    <row r="44" spans="2:18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</row>
    <row r="45" spans="2:18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</row>
    <row r="46" spans="2:18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</row>
    <row r="47" spans="2:18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</row>
    <row r="48" spans="2:18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</row>
    <row r="49" spans="2:18" s="2" customFormat="1" ht="14.25" customHeight="1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</row>
    <row r="50" spans="2:18" s="6" customFormat="1" ht="15.75" customHeight="1">
      <c r="B50" s="23"/>
      <c r="C50" s="24"/>
      <c r="D50" s="37" t="s">
        <v>46</v>
      </c>
      <c r="E50" s="38"/>
      <c r="F50" s="38"/>
      <c r="G50" s="38"/>
      <c r="H50" s="39"/>
      <c r="I50" s="24"/>
      <c r="J50" s="37" t="s">
        <v>47</v>
      </c>
      <c r="K50" s="38"/>
      <c r="L50" s="38"/>
      <c r="M50" s="38"/>
      <c r="N50" s="38"/>
      <c r="O50" s="38"/>
      <c r="P50" s="39"/>
      <c r="Q50" s="24"/>
      <c r="R50" s="25"/>
    </row>
    <row r="51" spans="2:18" s="2" customFormat="1" ht="14.25" customHeight="1">
      <c r="B51" s="10"/>
      <c r="C51" s="11"/>
      <c r="D51" s="40"/>
      <c r="E51" s="11"/>
      <c r="F51" s="11"/>
      <c r="G51" s="11"/>
      <c r="H51" s="41"/>
      <c r="I51" s="11"/>
      <c r="J51" s="40"/>
      <c r="K51" s="11"/>
      <c r="L51" s="11"/>
      <c r="M51" s="11"/>
      <c r="N51" s="11"/>
      <c r="O51" s="11"/>
      <c r="P51" s="41"/>
      <c r="Q51" s="11"/>
      <c r="R51" s="12"/>
    </row>
    <row r="52" spans="2:18" s="2" customFormat="1" ht="14.25" customHeight="1">
      <c r="B52" s="10"/>
      <c r="C52" s="11"/>
      <c r="D52" s="40"/>
      <c r="E52" s="11"/>
      <c r="F52" s="11"/>
      <c r="G52" s="11"/>
      <c r="H52" s="41"/>
      <c r="I52" s="11"/>
      <c r="J52" s="40"/>
      <c r="K52" s="11"/>
      <c r="L52" s="11"/>
      <c r="M52" s="11"/>
      <c r="N52" s="11"/>
      <c r="O52" s="11"/>
      <c r="P52" s="41"/>
      <c r="Q52" s="11"/>
      <c r="R52" s="12"/>
    </row>
    <row r="53" spans="2:18" s="2" customFormat="1" ht="14.25" customHeight="1">
      <c r="B53" s="10"/>
      <c r="C53" s="11"/>
      <c r="D53" s="40"/>
      <c r="E53" s="11"/>
      <c r="F53" s="11"/>
      <c r="G53" s="11"/>
      <c r="H53" s="41"/>
      <c r="I53" s="11"/>
      <c r="J53" s="40"/>
      <c r="K53" s="11"/>
      <c r="L53" s="11"/>
      <c r="M53" s="11"/>
      <c r="N53" s="11"/>
      <c r="O53" s="11"/>
      <c r="P53" s="41"/>
      <c r="Q53" s="11"/>
      <c r="R53" s="12"/>
    </row>
    <row r="54" spans="2:18" s="2" customFormat="1" ht="14.25" customHeight="1">
      <c r="B54" s="10"/>
      <c r="C54" s="11"/>
      <c r="D54" s="40"/>
      <c r="E54" s="11"/>
      <c r="F54" s="11"/>
      <c r="G54" s="11"/>
      <c r="H54" s="41"/>
      <c r="I54" s="11"/>
      <c r="J54" s="40"/>
      <c r="K54" s="11"/>
      <c r="L54" s="11"/>
      <c r="M54" s="11"/>
      <c r="N54" s="11"/>
      <c r="O54" s="11"/>
      <c r="P54" s="41"/>
      <c r="Q54" s="11"/>
      <c r="R54" s="12"/>
    </row>
    <row r="55" spans="2:18" s="2" customFormat="1" ht="14.25" customHeight="1">
      <c r="B55" s="10"/>
      <c r="C55" s="11"/>
      <c r="D55" s="40"/>
      <c r="E55" s="11"/>
      <c r="F55" s="11"/>
      <c r="G55" s="11"/>
      <c r="H55" s="41"/>
      <c r="I55" s="11"/>
      <c r="J55" s="40"/>
      <c r="K55" s="11"/>
      <c r="L55" s="11"/>
      <c r="M55" s="11"/>
      <c r="N55" s="11"/>
      <c r="O55" s="11"/>
      <c r="P55" s="41"/>
      <c r="Q55" s="11"/>
      <c r="R55" s="12"/>
    </row>
    <row r="56" spans="2:18" s="2" customFormat="1" ht="14.25" customHeight="1">
      <c r="B56" s="10"/>
      <c r="C56" s="11"/>
      <c r="D56" s="40"/>
      <c r="E56" s="11"/>
      <c r="F56" s="11"/>
      <c r="G56" s="11"/>
      <c r="H56" s="41"/>
      <c r="I56" s="11"/>
      <c r="J56" s="40"/>
      <c r="K56" s="11"/>
      <c r="L56" s="11"/>
      <c r="M56" s="11"/>
      <c r="N56" s="11"/>
      <c r="O56" s="11"/>
      <c r="P56" s="41"/>
      <c r="Q56" s="11"/>
      <c r="R56" s="12"/>
    </row>
    <row r="57" spans="2:18" s="2" customFormat="1" ht="14.25" customHeight="1">
      <c r="B57" s="10"/>
      <c r="C57" s="11"/>
      <c r="D57" s="40"/>
      <c r="E57" s="11"/>
      <c r="F57" s="11"/>
      <c r="G57" s="11"/>
      <c r="H57" s="41"/>
      <c r="I57" s="11"/>
      <c r="J57" s="40"/>
      <c r="K57" s="11"/>
      <c r="L57" s="11"/>
      <c r="M57" s="11"/>
      <c r="N57" s="11"/>
      <c r="O57" s="11"/>
      <c r="P57" s="41"/>
      <c r="Q57" s="11"/>
      <c r="R57" s="12"/>
    </row>
    <row r="58" spans="2:18" s="2" customFormat="1" ht="14.25" customHeight="1">
      <c r="B58" s="10"/>
      <c r="C58" s="11"/>
      <c r="D58" s="40"/>
      <c r="E58" s="11"/>
      <c r="F58" s="11"/>
      <c r="G58" s="11"/>
      <c r="H58" s="41"/>
      <c r="I58" s="11"/>
      <c r="J58" s="40"/>
      <c r="K58" s="11"/>
      <c r="L58" s="11"/>
      <c r="M58" s="11"/>
      <c r="N58" s="11"/>
      <c r="O58" s="11"/>
      <c r="P58" s="41"/>
      <c r="Q58" s="11"/>
      <c r="R58" s="12"/>
    </row>
    <row r="59" spans="2:18" s="6" customFormat="1" ht="15.75" customHeight="1">
      <c r="B59" s="23"/>
      <c r="C59" s="24"/>
      <c r="D59" s="42" t="s">
        <v>48</v>
      </c>
      <c r="E59" s="43"/>
      <c r="F59" s="43"/>
      <c r="G59" s="44" t="s">
        <v>49</v>
      </c>
      <c r="H59" s="45"/>
      <c r="I59" s="24"/>
      <c r="J59" s="42" t="s">
        <v>48</v>
      </c>
      <c r="K59" s="43"/>
      <c r="L59" s="43"/>
      <c r="M59" s="43"/>
      <c r="N59" s="44" t="s">
        <v>49</v>
      </c>
      <c r="O59" s="43"/>
      <c r="P59" s="45"/>
      <c r="Q59" s="24"/>
      <c r="R59" s="25"/>
    </row>
    <row r="60" spans="2:18" s="2" customFormat="1" ht="14.25" customHeight="1"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</row>
    <row r="61" spans="2:18" s="6" customFormat="1" ht="15.75" customHeight="1">
      <c r="B61" s="23"/>
      <c r="C61" s="24"/>
      <c r="D61" s="37" t="s">
        <v>50</v>
      </c>
      <c r="E61" s="38"/>
      <c r="F61" s="38"/>
      <c r="G61" s="38"/>
      <c r="H61" s="39"/>
      <c r="I61" s="24"/>
      <c r="J61" s="37" t="s">
        <v>51</v>
      </c>
      <c r="K61" s="38"/>
      <c r="L61" s="38"/>
      <c r="M61" s="38"/>
      <c r="N61" s="38"/>
      <c r="O61" s="38"/>
      <c r="P61" s="39"/>
      <c r="Q61" s="24"/>
      <c r="R61" s="25"/>
    </row>
    <row r="62" spans="2:18" s="2" customFormat="1" ht="14.25" customHeight="1">
      <c r="B62" s="10"/>
      <c r="C62" s="11"/>
      <c r="D62" s="40"/>
      <c r="E62" s="11"/>
      <c r="F62" s="11"/>
      <c r="G62" s="11"/>
      <c r="H62" s="41"/>
      <c r="I62" s="11"/>
      <c r="J62" s="40"/>
      <c r="K62" s="11"/>
      <c r="L62" s="11"/>
      <c r="M62" s="11"/>
      <c r="N62" s="11"/>
      <c r="O62" s="11"/>
      <c r="P62" s="41"/>
      <c r="Q62" s="11"/>
      <c r="R62" s="12"/>
    </row>
    <row r="63" spans="2:18" s="2" customFormat="1" ht="14.25" customHeight="1">
      <c r="B63" s="10"/>
      <c r="C63" s="11"/>
      <c r="D63" s="40"/>
      <c r="E63" s="11"/>
      <c r="F63" s="11"/>
      <c r="G63" s="11"/>
      <c r="H63" s="41"/>
      <c r="I63" s="11"/>
      <c r="J63" s="40"/>
      <c r="K63" s="11"/>
      <c r="L63" s="11"/>
      <c r="M63" s="11"/>
      <c r="N63" s="11"/>
      <c r="O63" s="11"/>
      <c r="P63" s="41"/>
      <c r="Q63" s="11"/>
      <c r="R63" s="12"/>
    </row>
    <row r="64" spans="2:18" s="2" customFormat="1" ht="14.25" customHeight="1">
      <c r="B64" s="10"/>
      <c r="C64" s="11"/>
      <c r="D64" s="40"/>
      <c r="E64" s="11"/>
      <c r="F64" s="11"/>
      <c r="G64" s="11"/>
      <c r="H64" s="41"/>
      <c r="I64" s="11"/>
      <c r="J64" s="40"/>
      <c r="K64" s="11"/>
      <c r="L64" s="11"/>
      <c r="M64" s="11"/>
      <c r="N64" s="11"/>
      <c r="O64" s="11"/>
      <c r="P64" s="41"/>
      <c r="Q64" s="11"/>
      <c r="R64" s="12"/>
    </row>
    <row r="65" spans="2:18" s="2" customFormat="1" ht="14.25" customHeight="1">
      <c r="B65" s="10"/>
      <c r="C65" s="11"/>
      <c r="D65" s="40"/>
      <c r="E65" s="11"/>
      <c r="F65" s="11"/>
      <c r="G65" s="11"/>
      <c r="H65" s="41"/>
      <c r="I65" s="11"/>
      <c r="J65" s="40"/>
      <c r="K65" s="11"/>
      <c r="L65" s="11"/>
      <c r="M65" s="11"/>
      <c r="N65" s="11"/>
      <c r="O65" s="11"/>
      <c r="P65" s="41"/>
      <c r="Q65" s="11"/>
      <c r="R65" s="12"/>
    </row>
    <row r="66" spans="2:18" s="2" customFormat="1" ht="14.25" customHeight="1">
      <c r="B66" s="10"/>
      <c r="C66" s="11"/>
      <c r="D66" s="40"/>
      <c r="E66" s="11"/>
      <c r="F66" s="11"/>
      <c r="G66" s="11"/>
      <c r="H66" s="41"/>
      <c r="I66" s="11"/>
      <c r="J66" s="40"/>
      <c r="K66" s="11"/>
      <c r="L66" s="11"/>
      <c r="M66" s="11"/>
      <c r="N66" s="11"/>
      <c r="O66" s="11"/>
      <c r="P66" s="41"/>
      <c r="Q66" s="11"/>
      <c r="R66" s="12"/>
    </row>
    <row r="67" spans="2:18" s="2" customFormat="1" ht="14.25" customHeight="1">
      <c r="B67" s="10"/>
      <c r="C67" s="11"/>
      <c r="D67" s="40"/>
      <c r="E67" s="11"/>
      <c r="F67" s="11"/>
      <c r="G67" s="11"/>
      <c r="H67" s="41"/>
      <c r="I67" s="11"/>
      <c r="J67" s="40"/>
      <c r="K67" s="11"/>
      <c r="L67" s="11"/>
      <c r="M67" s="11"/>
      <c r="N67" s="11"/>
      <c r="O67" s="11"/>
      <c r="P67" s="41"/>
      <c r="Q67" s="11"/>
      <c r="R67" s="12"/>
    </row>
    <row r="68" spans="2:18" s="2" customFormat="1" ht="14.25" customHeight="1">
      <c r="B68" s="10"/>
      <c r="C68" s="11"/>
      <c r="D68" s="40"/>
      <c r="E68" s="11"/>
      <c r="F68" s="11"/>
      <c r="G68" s="11"/>
      <c r="H68" s="41"/>
      <c r="I68" s="11"/>
      <c r="J68" s="40"/>
      <c r="K68" s="11"/>
      <c r="L68" s="11"/>
      <c r="M68" s="11"/>
      <c r="N68" s="11"/>
      <c r="O68" s="11"/>
      <c r="P68" s="41"/>
      <c r="Q68" s="11"/>
      <c r="R68" s="12"/>
    </row>
    <row r="69" spans="2:18" s="2" customFormat="1" ht="14.25" customHeight="1">
      <c r="B69" s="10"/>
      <c r="C69" s="11"/>
      <c r="D69" s="40"/>
      <c r="E69" s="11"/>
      <c r="F69" s="11"/>
      <c r="G69" s="11"/>
      <c r="H69" s="41"/>
      <c r="I69" s="11"/>
      <c r="J69" s="40"/>
      <c r="K69" s="11"/>
      <c r="L69" s="11"/>
      <c r="M69" s="11"/>
      <c r="N69" s="11"/>
      <c r="O69" s="11"/>
      <c r="P69" s="41"/>
      <c r="Q69" s="11"/>
      <c r="R69" s="12"/>
    </row>
    <row r="70" spans="2:18" s="6" customFormat="1" ht="15.75" customHeight="1">
      <c r="B70" s="23"/>
      <c r="C70" s="24"/>
      <c r="D70" s="42" t="s">
        <v>48</v>
      </c>
      <c r="E70" s="43"/>
      <c r="F70" s="43"/>
      <c r="G70" s="44" t="s">
        <v>49</v>
      </c>
      <c r="H70" s="45"/>
      <c r="I70" s="24"/>
      <c r="J70" s="42" t="s">
        <v>48</v>
      </c>
      <c r="K70" s="43"/>
      <c r="L70" s="43"/>
      <c r="M70" s="43"/>
      <c r="N70" s="44" t="s">
        <v>49</v>
      </c>
      <c r="O70" s="43"/>
      <c r="P70" s="45"/>
      <c r="Q70" s="24"/>
      <c r="R70" s="25"/>
    </row>
    <row r="71" spans="2:18" s="6" customFormat="1" ht="1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8"/>
    </row>
    <row r="72" ht="14.25" customHeight="1">
      <c r="N72" s="1"/>
    </row>
    <row r="73" ht="14.25" customHeight="1">
      <c r="N73" s="1"/>
    </row>
    <row r="74" ht="14.25" customHeight="1">
      <c r="N74" s="1"/>
    </row>
    <row r="75" spans="2:18" s="6" customFormat="1" ht="7.5" customHeight="1">
      <c r="B75" s="109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1"/>
    </row>
    <row r="76" spans="2:21" s="6" customFormat="1" ht="37.5" customHeight="1">
      <c r="B76" s="23"/>
      <c r="C76" s="183" t="s">
        <v>125</v>
      </c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25"/>
      <c r="T76" s="24"/>
      <c r="U76" s="24"/>
    </row>
    <row r="77" spans="2:21" s="6" customFormat="1" ht="7.5" customHeight="1"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5"/>
      <c r="T77" s="24"/>
      <c r="U77" s="24"/>
    </row>
    <row r="78" spans="2:21" s="6" customFormat="1" ht="30.75" customHeight="1">
      <c r="B78" s="23"/>
      <c r="C78" s="18" t="s">
        <v>15</v>
      </c>
      <c r="D78" s="24"/>
      <c r="E78" s="24"/>
      <c r="F78" s="220" t="str">
        <f>$F$6</f>
        <v>Zníženie energetickej náročnosti v spoločnosti LEMAKOR, spol. s.r.o.</v>
      </c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24"/>
      <c r="R78" s="25"/>
      <c r="T78" s="24"/>
      <c r="U78" s="24"/>
    </row>
    <row r="79" spans="2:21" s="2" customFormat="1" ht="30.75" customHeight="1">
      <c r="B79" s="10"/>
      <c r="C79" s="18" t="s">
        <v>120</v>
      </c>
      <c r="D79" s="11"/>
      <c r="E79" s="11"/>
      <c r="F79" s="220" t="s">
        <v>121</v>
      </c>
      <c r="G79" s="196"/>
      <c r="H79" s="196"/>
      <c r="I79" s="196"/>
      <c r="J79" s="196"/>
      <c r="K79" s="196"/>
      <c r="L79" s="196"/>
      <c r="M79" s="196"/>
      <c r="N79" s="196"/>
      <c r="O79" s="196"/>
      <c r="P79" s="196"/>
      <c r="Q79" s="11"/>
      <c r="R79" s="12"/>
      <c r="T79" s="11"/>
      <c r="U79" s="11"/>
    </row>
    <row r="80" spans="2:21" s="6" customFormat="1" ht="37.5" customHeight="1">
      <c r="B80" s="23"/>
      <c r="C80" s="57" t="s">
        <v>122</v>
      </c>
      <c r="D80" s="24"/>
      <c r="E80" s="24"/>
      <c r="F80" s="184" t="str">
        <f>$F$8</f>
        <v>01.2 - Zateplenie strechy</v>
      </c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24"/>
      <c r="R80" s="25"/>
      <c r="T80" s="24"/>
      <c r="U80" s="24"/>
    </row>
    <row r="81" spans="2:21" s="6" customFormat="1" ht="7.5" customHeight="1">
      <c r="B81" s="23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5"/>
      <c r="T81" s="24"/>
      <c r="U81" s="24"/>
    </row>
    <row r="82" spans="2:21" s="6" customFormat="1" ht="18.75" customHeight="1">
      <c r="B82" s="23"/>
      <c r="C82" s="18" t="s">
        <v>19</v>
      </c>
      <c r="D82" s="24"/>
      <c r="E82" s="24"/>
      <c r="F82" s="16" t="str">
        <f>$F$10</f>
        <v>obec Prakovce</v>
      </c>
      <c r="G82" s="24"/>
      <c r="H82" s="24"/>
      <c r="I82" s="24"/>
      <c r="J82" s="24"/>
      <c r="K82" s="18" t="s">
        <v>21</v>
      </c>
      <c r="L82" s="24"/>
      <c r="M82" s="221" t="str">
        <f>IF($O$10="","",$O$10)</f>
        <v>05.07.2018</v>
      </c>
      <c r="N82" s="166"/>
      <c r="O82" s="166"/>
      <c r="P82" s="166"/>
      <c r="Q82" s="24"/>
      <c r="R82" s="25"/>
      <c r="T82" s="24"/>
      <c r="U82" s="24"/>
    </row>
    <row r="83" spans="2:21" s="6" customFormat="1" ht="7.5" customHeight="1">
      <c r="B83" s="23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5"/>
      <c r="T83" s="24"/>
      <c r="U83" s="24"/>
    </row>
    <row r="84" spans="2:21" s="6" customFormat="1" ht="15.75" customHeight="1">
      <c r="B84" s="23"/>
      <c r="C84" s="18" t="s">
        <v>23</v>
      </c>
      <c r="D84" s="24"/>
      <c r="E84" s="24"/>
      <c r="F84" s="16" t="str">
        <f>$E$13</f>
        <v>LEMAKOR,spol. s.r.o., Prakovce 13, 055 62 Prakovce</v>
      </c>
      <c r="G84" s="24"/>
      <c r="H84" s="24"/>
      <c r="I84" s="24"/>
      <c r="J84" s="24"/>
      <c r="K84" s="18" t="s">
        <v>29</v>
      </c>
      <c r="L84" s="24"/>
      <c r="M84" s="186" t="str">
        <f>$E$19</f>
        <v>ECOTEN s.r.o., Južná trieda 1566/41,040 01 Košice</v>
      </c>
      <c r="N84" s="166"/>
      <c r="O84" s="166"/>
      <c r="P84" s="166"/>
      <c r="Q84" s="166"/>
      <c r="R84" s="25"/>
      <c r="T84" s="24"/>
      <c r="U84" s="24"/>
    </row>
    <row r="85" spans="2:21" s="6" customFormat="1" ht="15" customHeight="1">
      <c r="B85" s="23"/>
      <c r="C85" s="18" t="s">
        <v>27</v>
      </c>
      <c r="D85" s="24"/>
      <c r="E85" s="24"/>
      <c r="F85" s="16" t="str">
        <f>IF($E$16="","",$E$16)</f>
        <v>Vyplň údaj</v>
      </c>
      <c r="G85" s="24"/>
      <c r="H85" s="24"/>
      <c r="I85" s="24"/>
      <c r="J85" s="24"/>
      <c r="K85" s="18" t="s">
        <v>31</v>
      </c>
      <c r="L85" s="24"/>
      <c r="M85" s="186" t="str">
        <f>$E$22</f>
        <v> </v>
      </c>
      <c r="N85" s="166"/>
      <c r="O85" s="166"/>
      <c r="P85" s="166"/>
      <c r="Q85" s="166"/>
      <c r="R85" s="25"/>
      <c r="T85" s="24"/>
      <c r="U85" s="24"/>
    </row>
    <row r="86" spans="2:21" s="6" customFormat="1" ht="11.25" customHeight="1"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5"/>
      <c r="T86" s="24"/>
      <c r="U86" s="24"/>
    </row>
    <row r="87" spans="2:21" s="6" customFormat="1" ht="30" customHeight="1">
      <c r="B87" s="23"/>
      <c r="C87" s="224" t="s">
        <v>126</v>
      </c>
      <c r="D87" s="162"/>
      <c r="E87" s="162"/>
      <c r="F87" s="162"/>
      <c r="G87" s="162"/>
      <c r="H87" s="33"/>
      <c r="I87" s="33"/>
      <c r="J87" s="33"/>
      <c r="K87" s="33"/>
      <c r="L87" s="33"/>
      <c r="M87" s="33"/>
      <c r="N87" s="224" t="s">
        <v>127</v>
      </c>
      <c r="O87" s="166"/>
      <c r="P87" s="166"/>
      <c r="Q87" s="166"/>
      <c r="R87" s="25"/>
      <c r="T87" s="24"/>
      <c r="U87" s="24"/>
    </row>
    <row r="88" spans="2:21" s="6" customFormat="1" ht="11.25" customHeight="1">
      <c r="B88" s="23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5"/>
      <c r="T88" s="24"/>
      <c r="U88" s="24"/>
    </row>
    <row r="89" spans="2:47" s="6" customFormat="1" ht="30" customHeight="1">
      <c r="B89" s="23"/>
      <c r="C89" s="70" t="s">
        <v>128</v>
      </c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169">
        <f>ROUND($N$122,2)</f>
        <v>0</v>
      </c>
      <c r="O89" s="166"/>
      <c r="P89" s="166"/>
      <c r="Q89" s="166"/>
      <c r="R89" s="25"/>
      <c r="T89" s="24"/>
      <c r="U89" s="24"/>
      <c r="AU89" s="6" t="s">
        <v>129</v>
      </c>
    </row>
    <row r="90" spans="2:21" s="75" customFormat="1" ht="25.5" customHeight="1">
      <c r="B90" s="112"/>
      <c r="C90" s="113"/>
      <c r="D90" s="113" t="s">
        <v>130</v>
      </c>
      <c r="E90" s="113"/>
      <c r="F90" s="113"/>
      <c r="G90" s="113"/>
      <c r="H90" s="113"/>
      <c r="I90" s="113"/>
      <c r="J90" s="113"/>
      <c r="K90" s="113"/>
      <c r="L90" s="113"/>
      <c r="M90" s="113"/>
      <c r="N90" s="222">
        <f>ROUND($N$123,2)</f>
        <v>0</v>
      </c>
      <c r="O90" s="223"/>
      <c r="P90" s="223"/>
      <c r="Q90" s="223"/>
      <c r="R90" s="114"/>
      <c r="T90" s="113"/>
      <c r="U90" s="113"/>
    </row>
    <row r="91" spans="2:21" s="84" customFormat="1" ht="21" customHeight="1">
      <c r="B91" s="115"/>
      <c r="C91" s="86"/>
      <c r="D91" s="86" t="s">
        <v>133</v>
      </c>
      <c r="E91" s="86"/>
      <c r="F91" s="86"/>
      <c r="G91" s="86"/>
      <c r="H91" s="86"/>
      <c r="I91" s="86"/>
      <c r="J91" s="86"/>
      <c r="K91" s="86"/>
      <c r="L91" s="86"/>
      <c r="M91" s="86"/>
      <c r="N91" s="168">
        <f>ROUND($N$124,2)</f>
        <v>0</v>
      </c>
      <c r="O91" s="171"/>
      <c r="P91" s="171"/>
      <c r="Q91" s="171"/>
      <c r="R91" s="116"/>
      <c r="T91" s="86"/>
      <c r="U91" s="86"/>
    </row>
    <row r="92" spans="2:21" s="75" customFormat="1" ht="25.5" customHeight="1">
      <c r="B92" s="112"/>
      <c r="C92" s="113"/>
      <c r="D92" s="113" t="s">
        <v>135</v>
      </c>
      <c r="E92" s="113"/>
      <c r="F92" s="113"/>
      <c r="G92" s="113"/>
      <c r="H92" s="113"/>
      <c r="I92" s="113"/>
      <c r="J92" s="113"/>
      <c r="K92" s="113"/>
      <c r="L92" s="113"/>
      <c r="M92" s="113"/>
      <c r="N92" s="222">
        <f>ROUND($N$130,2)</f>
        <v>0</v>
      </c>
      <c r="O92" s="223"/>
      <c r="P92" s="223"/>
      <c r="Q92" s="223"/>
      <c r="R92" s="114"/>
      <c r="T92" s="113"/>
      <c r="U92" s="113"/>
    </row>
    <row r="93" spans="2:21" s="84" customFormat="1" ht="21" customHeight="1">
      <c r="B93" s="115"/>
      <c r="C93" s="86"/>
      <c r="D93" s="86" t="s">
        <v>136</v>
      </c>
      <c r="E93" s="86"/>
      <c r="F93" s="86"/>
      <c r="G93" s="86"/>
      <c r="H93" s="86"/>
      <c r="I93" s="86"/>
      <c r="J93" s="86"/>
      <c r="K93" s="86"/>
      <c r="L93" s="86"/>
      <c r="M93" s="86"/>
      <c r="N93" s="168">
        <f>ROUND($N$131,2)</f>
        <v>0</v>
      </c>
      <c r="O93" s="171"/>
      <c r="P93" s="171"/>
      <c r="Q93" s="171"/>
      <c r="R93" s="116"/>
      <c r="T93" s="86"/>
      <c r="U93" s="86"/>
    </row>
    <row r="94" spans="2:21" s="84" customFormat="1" ht="21" customHeight="1">
      <c r="B94" s="115"/>
      <c r="C94" s="86"/>
      <c r="D94" s="86" t="s">
        <v>137</v>
      </c>
      <c r="E94" s="86"/>
      <c r="F94" s="86"/>
      <c r="G94" s="86"/>
      <c r="H94" s="86"/>
      <c r="I94" s="86"/>
      <c r="J94" s="86"/>
      <c r="K94" s="86"/>
      <c r="L94" s="86"/>
      <c r="M94" s="86"/>
      <c r="N94" s="168">
        <f>ROUND($N$143,2)</f>
        <v>0</v>
      </c>
      <c r="O94" s="171"/>
      <c r="P94" s="171"/>
      <c r="Q94" s="171"/>
      <c r="R94" s="116"/>
      <c r="T94" s="86"/>
      <c r="U94" s="86"/>
    </row>
    <row r="95" spans="2:21" s="6" customFormat="1" ht="22.5" customHeight="1">
      <c r="B95" s="23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5"/>
      <c r="T95" s="24"/>
      <c r="U95" s="24"/>
    </row>
    <row r="96" spans="2:21" s="6" customFormat="1" ht="30" customHeight="1">
      <c r="B96" s="23"/>
      <c r="C96" s="70" t="s">
        <v>138</v>
      </c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169">
        <f>ROUND($N$97+$N$98+$N$99+$N$100+$N$101+$N$102,2)</f>
        <v>0</v>
      </c>
      <c r="O96" s="166"/>
      <c r="P96" s="166"/>
      <c r="Q96" s="166"/>
      <c r="R96" s="25"/>
      <c r="T96" s="117"/>
      <c r="U96" s="118" t="s">
        <v>36</v>
      </c>
    </row>
    <row r="97" spans="2:62" s="6" customFormat="1" ht="18.75" customHeight="1">
      <c r="B97" s="23"/>
      <c r="C97" s="24"/>
      <c r="D97" s="165" t="s">
        <v>139</v>
      </c>
      <c r="E97" s="166"/>
      <c r="F97" s="166"/>
      <c r="G97" s="166"/>
      <c r="H97" s="166"/>
      <c r="I97" s="24"/>
      <c r="J97" s="24"/>
      <c r="K97" s="24"/>
      <c r="L97" s="24"/>
      <c r="M97" s="24"/>
      <c r="N97" s="167">
        <f>ROUND($N$89*$T$97,2)</f>
        <v>0</v>
      </c>
      <c r="O97" s="166"/>
      <c r="P97" s="166"/>
      <c r="Q97" s="166"/>
      <c r="R97" s="25"/>
      <c r="T97" s="119"/>
      <c r="U97" s="120" t="s">
        <v>39</v>
      </c>
      <c r="AY97" s="6" t="s">
        <v>140</v>
      </c>
      <c r="BE97" s="99">
        <f>IF($U$97="základná",$N$97,0)</f>
        <v>0</v>
      </c>
      <c r="BF97" s="99">
        <f>IF($U$97="znížená",$N$97,0)</f>
        <v>0</v>
      </c>
      <c r="BG97" s="99">
        <f>IF($U$97="zákl. prenesená",$N$97,0)</f>
        <v>0</v>
      </c>
      <c r="BH97" s="99">
        <f>IF($U$97="zníž. prenesená",$N$97,0)</f>
        <v>0</v>
      </c>
      <c r="BI97" s="99">
        <f>IF($U$97="nulová",$N$97,0)</f>
        <v>0</v>
      </c>
      <c r="BJ97" s="6" t="s">
        <v>83</v>
      </c>
    </row>
    <row r="98" spans="2:62" s="6" customFormat="1" ht="18.75" customHeight="1">
      <c r="B98" s="23"/>
      <c r="C98" s="24"/>
      <c r="D98" s="165" t="s">
        <v>141</v>
      </c>
      <c r="E98" s="166"/>
      <c r="F98" s="166"/>
      <c r="G98" s="166"/>
      <c r="H98" s="166"/>
      <c r="I98" s="24"/>
      <c r="J98" s="24"/>
      <c r="K98" s="24"/>
      <c r="L98" s="24"/>
      <c r="M98" s="24"/>
      <c r="N98" s="167">
        <f>ROUND($N$89*$T$98,2)</f>
        <v>0</v>
      </c>
      <c r="O98" s="166"/>
      <c r="P98" s="166"/>
      <c r="Q98" s="166"/>
      <c r="R98" s="25"/>
      <c r="T98" s="119"/>
      <c r="U98" s="120" t="s">
        <v>39</v>
      </c>
      <c r="AY98" s="6" t="s">
        <v>140</v>
      </c>
      <c r="BE98" s="99">
        <f>IF($U$98="základná",$N$98,0)</f>
        <v>0</v>
      </c>
      <c r="BF98" s="99">
        <f>IF($U$98="znížená",$N$98,0)</f>
        <v>0</v>
      </c>
      <c r="BG98" s="99">
        <f>IF($U$98="zákl. prenesená",$N$98,0)</f>
        <v>0</v>
      </c>
      <c r="BH98" s="99">
        <f>IF($U$98="zníž. prenesená",$N$98,0)</f>
        <v>0</v>
      </c>
      <c r="BI98" s="99">
        <f>IF($U$98="nulová",$N$98,0)</f>
        <v>0</v>
      </c>
      <c r="BJ98" s="6" t="s">
        <v>83</v>
      </c>
    </row>
    <row r="99" spans="2:62" s="6" customFormat="1" ht="18.75" customHeight="1">
      <c r="B99" s="23"/>
      <c r="C99" s="24"/>
      <c r="D99" s="165" t="s">
        <v>142</v>
      </c>
      <c r="E99" s="166"/>
      <c r="F99" s="166"/>
      <c r="G99" s="166"/>
      <c r="H99" s="166"/>
      <c r="I99" s="24"/>
      <c r="J99" s="24"/>
      <c r="K99" s="24"/>
      <c r="L99" s="24"/>
      <c r="M99" s="24"/>
      <c r="N99" s="167">
        <f>ROUND($N$89*$T$99,2)</f>
        <v>0</v>
      </c>
      <c r="O99" s="166"/>
      <c r="P99" s="166"/>
      <c r="Q99" s="166"/>
      <c r="R99" s="25"/>
      <c r="T99" s="119"/>
      <c r="U99" s="120" t="s">
        <v>39</v>
      </c>
      <c r="AY99" s="6" t="s">
        <v>140</v>
      </c>
      <c r="BE99" s="99">
        <f>IF($U$99="základná",$N$99,0)</f>
        <v>0</v>
      </c>
      <c r="BF99" s="99">
        <f>IF($U$99="znížená",$N$99,0)</f>
        <v>0</v>
      </c>
      <c r="BG99" s="99">
        <f>IF($U$99="zákl. prenesená",$N$99,0)</f>
        <v>0</v>
      </c>
      <c r="BH99" s="99">
        <f>IF($U$99="zníž. prenesená",$N$99,0)</f>
        <v>0</v>
      </c>
      <c r="BI99" s="99">
        <f>IF($U$99="nulová",$N$99,0)</f>
        <v>0</v>
      </c>
      <c r="BJ99" s="6" t="s">
        <v>83</v>
      </c>
    </row>
    <row r="100" spans="2:62" s="6" customFormat="1" ht="18.75" customHeight="1">
      <c r="B100" s="23"/>
      <c r="C100" s="24"/>
      <c r="D100" s="165" t="s">
        <v>143</v>
      </c>
      <c r="E100" s="166"/>
      <c r="F100" s="166"/>
      <c r="G100" s="166"/>
      <c r="H100" s="166"/>
      <c r="I100" s="24"/>
      <c r="J100" s="24"/>
      <c r="K100" s="24"/>
      <c r="L100" s="24"/>
      <c r="M100" s="24"/>
      <c r="N100" s="167">
        <f>ROUND($N$89*$T$100,2)</f>
        <v>0</v>
      </c>
      <c r="O100" s="166"/>
      <c r="P100" s="166"/>
      <c r="Q100" s="166"/>
      <c r="R100" s="25"/>
      <c r="T100" s="119"/>
      <c r="U100" s="120" t="s">
        <v>39</v>
      </c>
      <c r="AY100" s="6" t="s">
        <v>140</v>
      </c>
      <c r="BE100" s="99">
        <f>IF($U$100="základná",$N$100,0)</f>
        <v>0</v>
      </c>
      <c r="BF100" s="99">
        <f>IF($U$100="znížená",$N$100,0)</f>
        <v>0</v>
      </c>
      <c r="BG100" s="99">
        <f>IF($U$100="zákl. prenesená",$N$100,0)</f>
        <v>0</v>
      </c>
      <c r="BH100" s="99">
        <f>IF($U$100="zníž. prenesená",$N$100,0)</f>
        <v>0</v>
      </c>
      <c r="BI100" s="99">
        <f>IF($U$100="nulová",$N$100,0)</f>
        <v>0</v>
      </c>
      <c r="BJ100" s="6" t="s">
        <v>83</v>
      </c>
    </row>
    <row r="101" spans="2:62" s="6" customFormat="1" ht="18.75" customHeight="1">
      <c r="B101" s="23"/>
      <c r="C101" s="24"/>
      <c r="D101" s="165" t="s">
        <v>144</v>
      </c>
      <c r="E101" s="166"/>
      <c r="F101" s="166"/>
      <c r="G101" s="166"/>
      <c r="H101" s="166"/>
      <c r="I101" s="24"/>
      <c r="J101" s="24"/>
      <c r="K101" s="24"/>
      <c r="L101" s="24"/>
      <c r="M101" s="24"/>
      <c r="N101" s="167">
        <f>ROUND($N$89*$T$101,2)</f>
        <v>0</v>
      </c>
      <c r="O101" s="166"/>
      <c r="P101" s="166"/>
      <c r="Q101" s="166"/>
      <c r="R101" s="25"/>
      <c r="T101" s="119"/>
      <c r="U101" s="120" t="s">
        <v>39</v>
      </c>
      <c r="AY101" s="6" t="s">
        <v>140</v>
      </c>
      <c r="BE101" s="99">
        <f>IF($U$101="základná",$N$101,0)</f>
        <v>0</v>
      </c>
      <c r="BF101" s="99">
        <f>IF($U$101="znížená",$N$101,0)</f>
        <v>0</v>
      </c>
      <c r="BG101" s="99">
        <f>IF($U$101="zákl. prenesená",$N$101,0)</f>
        <v>0</v>
      </c>
      <c r="BH101" s="99">
        <f>IF($U$101="zníž. prenesená",$N$101,0)</f>
        <v>0</v>
      </c>
      <c r="BI101" s="99">
        <f>IF($U$101="nulová",$N$101,0)</f>
        <v>0</v>
      </c>
      <c r="BJ101" s="6" t="s">
        <v>83</v>
      </c>
    </row>
    <row r="102" spans="2:62" s="6" customFormat="1" ht="18.75" customHeight="1">
      <c r="B102" s="23"/>
      <c r="C102" s="24"/>
      <c r="D102" s="86" t="s">
        <v>145</v>
      </c>
      <c r="E102" s="24"/>
      <c r="F102" s="24"/>
      <c r="G102" s="24"/>
      <c r="H102" s="24"/>
      <c r="I102" s="24"/>
      <c r="J102" s="24"/>
      <c r="K102" s="24"/>
      <c r="L102" s="24"/>
      <c r="M102" s="24"/>
      <c r="N102" s="167">
        <f>ROUND($N$89*$T$102,2)</f>
        <v>0</v>
      </c>
      <c r="O102" s="166"/>
      <c r="P102" s="166"/>
      <c r="Q102" s="166"/>
      <c r="R102" s="25"/>
      <c r="T102" s="121"/>
      <c r="U102" s="122" t="s">
        <v>39</v>
      </c>
      <c r="AY102" s="6" t="s">
        <v>146</v>
      </c>
      <c r="BE102" s="99">
        <f>IF($U$102="základná",$N$102,0)</f>
        <v>0</v>
      </c>
      <c r="BF102" s="99">
        <f>IF($U$102="znížená",$N$102,0)</f>
        <v>0</v>
      </c>
      <c r="BG102" s="99">
        <f>IF($U$102="zákl. prenesená",$N$102,0)</f>
        <v>0</v>
      </c>
      <c r="BH102" s="99">
        <f>IF($U$102="zníž. prenesená",$N$102,0)</f>
        <v>0</v>
      </c>
      <c r="BI102" s="99">
        <f>IF($U$102="nulová",$N$102,0)</f>
        <v>0</v>
      </c>
      <c r="BJ102" s="6" t="s">
        <v>83</v>
      </c>
    </row>
    <row r="103" spans="2:21" s="6" customFormat="1" ht="14.25" customHeight="1">
      <c r="B103" s="23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5"/>
      <c r="T103" s="24"/>
      <c r="U103" s="24"/>
    </row>
    <row r="104" spans="2:21" s="6" customFormat="1" ht="30" customHeight="1">
      <c r="B104" s="23"/>
      <c r="C104" s="104" t="s">
        <v>117</v>
      </c>
      <c r="D104" s="33"/>
      <c r="E104" s="33"/>
      <c r="F104" s="33"/>
      <c r="G104" s="33"/>
      <c r="H104" s="33"/>
      <c r="I104" s="33"/>
      <c r="J104" s="33"/>
      <c r="K104" s="33"/>
      <c r="L104" s="161">
        <f>ROUND(SUM($N$89+$N$96),2)</f>
        <v>0</v>
      </c>
      <c r="M104" s="162"/>
      <c r="N104" s="162"/>
      <c r="O104" s="162"/>
      <c r="P104" s="162"/>
      <c r="Q104" s="162"/>
      <c r="R104" s="25"/>
      <c r="T104" s="24"/>
      <c r="U104" s="24"/>
    </row>
    <row r="105" spans="2:21" s="6" customFormat="1" ht="7.5" customHeight="1">
      <c r="B105" s="46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8"/>
      <c r="T105" s="24"/>
      <c r="U105" s="24"/>
    </row>
    <row r="106" ht="14.25" customHeight="1">
      <c r="N106" s="1"/>
    </row>
    <row r="107" ht="14.25" customHeight="1">
      <c r="N107" s="1"/>
    </row>
    <row r="108" ht="14.25" customHeight="1">
      <c r="N108" s="1"/>
    </row>
    <row r="109" spans="2:18" s="6" customFormat="1" ht="7.5" customHeight="1"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1"/>
    </row>
    <row r="110" spans="2:18" s="6" customFormat="1" ht="37.5" customHeight="1">
      <c r="B110" s="23"/>
      <c r="C110" s="183" t="s">
        <v>147</v>
      </c>
      <c r="D110" s="166"/>
      <c r="E110" s="166"/>
      <c r="F110" s="166"/>
      <c r="G110" s="166"/>
      <c r="H110" s="166"/>
      <c r="I110" s="166"/>
      <c r="J110" s="166"/>
      <c r="K110" s="166"/>
      <c r="L110" s="166"/>
      <c r="M110" s="166"/>
      <c r="N110" s="166"/>
      <c r="O110" s="166"/>
      <c r="P110" s="166"/>
      <c r="Q110" s="166"/>
      <c r="R110" s="25"/>
    </row>
    <row r="111" spans="2:18" s="6" customFormat="1" ht="7.5" customHeight="1">
      <c r="B111" s="23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5"/>
    </row>
    <row r="112" spans="2:18" s="6" customFormat="1" ht="30.75" customHeight="1">
      <c r="B112" s="23"/>
      <c r="C112" s="18" t="s">
        <v>15</v>
      </c>
      <c r="D112" s="24"/>
      <c r="E112" s="24"/>
      <c r="F112" s="220" t="str">
        <f>$F$6</f>
        <v>Zníženie energetickej náročnosti v spoločnosti LEMAKOR, spol. s.r.o.</v>
      </c>
      <c r="G112" s="166"/>
      <c r="H112" s="166"/>
      <c r="I112" s="166"/>
      <c r="J112" s="166"/>
      <c r="K112" s="166"/>
      <c r="L112" s="166"/>
      <c r="M112" s="166"/>
      <c r="N112" s="166"/>
      <c r="O112" s="166"/>
      <c r="P112" s="166"/>
      <c r="Q112" s="24"/>
      <c r="R112" s="25"/>
    </row>
    <row r="113" spans="2:18" s="2" customFormat="1" ht="30.75" customHeight="1">
      <c r="B113" s="10"/>
      <c r="C113" s="18" t="s">
        <v>120</v>
      </c>
      <c r="D113" s="11"/>
      <c r="E113" s="11"/>
      <c r="F113" s="220" t="s">
        <v>121</v>
      </c>
      <c r="G113" s="196"/>
      <c r="H113" s="196"/>
      <c r="I113" s="196"/>
      <c r="J113" s="196"/>
      <c r="K113" s="196"/>
      <c r="L113" s="196"/>
      <c r="M113" s="196"/>
      <c r="N113" s="196"/>
      <c r="O113" s="196"/>
      <c r="P113" s="196"/>
      <c r="Q113" s="11"/>
      <c r="R113" s="12"/>
    </row>
    <row r="114" spans="2:18" s="6" customFormat="1" ht="37.5" customHeight="1">
      <c r="B114" s="23"/>
      <c r="C114" s="57" t="s">
        <v>122</v>
      </c>
      <c r="D114" s="24"/>
      <c r="E114" s="24"/>
      <c r="F114" s="184" t="str">
        <f>$F$8</f>
        <v>01.2 - Zateplenie strechy</v>
      </c>
      <c r="G114" s="166"/>
      <c r="H114" s="166"/>
      <c r="I114" s="166"/>
      <c r="J114" s="166"/>
      <c r="K114" s="166"/>
      <c r="L114" s="166"/>
      <c r="M114" s="166"/>
      <c r="N114" s="166"/>
      <c r="O114" s="166"/>
      <c r="P114" s="166"/>
      <c r="Q114" s="24"/>
      <c r="R114" s="25"/>
    </row>
    <row r="115" spans="2:18" s="6" customFormat="1" ht="7.5" customHeight="1">
      <c r="B115" s="23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5"/>
    </row>
    <row r="116" spans="2:18" s="6" customFormat="1" ht="18.75" customHeight="1">
      <c r="B116" s="23"/>
      <c r="C116" s="18" t="s">
        <v>19</v>
      </c>
      <c r="D116" s="24"/>
      <c r="E116" s="24"/>
      <c r="F116" s="16" t="str">
        <f>$F$10</f>
        <v>obec Prakovce</v>
      </c>
      <c r="G116" s="24"/>
      <c r="H116" s="24"/>
      <c r="I116" s="24"/>
      <c r="J116" s="24"/>
      <c r="K116" s="18" t="s">
        <v>21</v>
      </c>
      <c r="L116" s="24"/>
      <c r="M116" s="221" t="str">
        <f>IF($O$10="","",$O$10)</f>
        <v>05.07.2018</v>
      </c>
      <c r="N116" s="166"/>
      <c r="O116" s="166"/>
      <c r="P116" s="166"/>
      <c r="Q116" s="24"/>
      <c r="R116" s="25"/>
    </row>
    <row r="117" spans="2:18" s="6" customFormat="1" ht="7.5" customHeight="1">
      <c r="B117" s="23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5"/>
    </row>
    <row r="118" spans="2:18" s="6" customFormat="1" ht="15.75" customHeight="1">
      <c r="B118" s="23"/>
      <c r="C118" s="18" t="s">
        <v>23</v>
      </c>
      <c r="D118" s="24"/>
      <c r="E118" s="24"/>
      <c r="F118" s="16" t="str">
        <f>$E$13</f>
        <v>LEMAKOR,spol. s.r.o., Prakovce 13, 055 62 Prakovce</v>
      </c>
      <c r="G118" s="24"/>
      <c r="H118" s="24"/>
      <c r="I118" s="24"/>
      <c r="J118" s="24"/>
      <c r="K118" s="18" t="s">
        <v>29</v>
      </c>
      <c r="L118" s="24"/>
      <c r="M118" s="186" t="str">
        <f>$E$19</f>
        <v>ECOTEN s.r.o., Južná trieda 1566/41,040 01 Košice</v>
      </c>
      <c r="N118" s="166"/>
      <c r="O118" s="166"/>
      <c r="P118" s="166"/>
      <c r="Q118" s="166"/>
      <c r="R118" s="25"/>
    </row>
    <row r="119" spans="2:18" s="6" customFormat="1" ht="15" customHeight="1">
      <c r="B119" s="23"/>
      <c r="C119" s="18" t="s">
        <v>27</v>
      </c>
      <c r="D119" s="24"/>
      <c r="E119" s="24"/>
      <c r="F119" s="16" t="str">
        <f>IF($E$16="","",$E$16)</f>
        <v>Vyplň údaj</v>
      </c>
      <c r="G119" s="24"/>
      <c r="H119" s="24"/>
      <c r="I119" s="24"/>
      <c r="J119" s="24"/>
      <c r="K119" s="18" t="s">
        <v>31</v>
      </c>
      <c r="L119" s="24"/>
      <c r="M119" s="186" t="str">
        <f>$E$22</f>
        <v> </v>
      </c>
      <c r="N119" s="166"/>
      <c r="O119" s="166"/>
      <c r="P119" s="166"/>
      <c r="Q119" s="166"/>
      <c r="R119" s="25"/>
    </row>
    <row r="120" spans="2:18" s="6" customFormat="1" ht="11.25" customHeight="1">
      <c r="B120" s="23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5"/>
    </row>
    <row r="121" spans="2:27" s="123" customFormat="1" ht="30" customHeight="1">
      <c r="B121" s="124"/>
      <c r="C121" s="125" t="s">
        <v>148</v>
      </c>
      <c r="D121" s="126" t="s">
        <v>149</v>
      </c>
      <c r="E121" s="126" t="s">
        <v>54</v>
      </c>
      <c r="F121" s="216" t="s">
        <v>150</v>
      </c>
      <c r="G121" s="217"/>
      <c r="H121" s="217"/>
      <c r="I121" s="217"/>
      <c r="J121" s="126" t="s">
        <v>151</v>
      </c>
      <c r="K121" s="126" t="s">
        <v>152</v>
      </c>
      <c r="L121" s="216" t="s">
        <v>153</v>
      </c>
      <c r="M121" s="217"/>
      <c r="N121" s="216" t="s">
        <v>154</v>
      </c>
      <c r="O121" s="217"/>
      <c r="P121" s="217"/>
      <c r="Q121" s="218"/>
      <c r="R121" s="127"/>
      <c r="T121" s="65" t="s">
        <v>155</v>
      </c>
      <c r="U121" s="66" t="s">
        <v>36</v>
      </c>
      <c r="V121" s="66" t="s">
        <v>156</v>
      </c>
      <c r="W121" s="66" t="s">
        <v>157</v>
      </c>
      <c r="X121" s="66" t="s">
        <v>158</v>
      </c>
      <c r="Y121" s="66" t="s">
        <v>159</v>
      </c>
      <c r="Z121" s="66" t="s">
        <v>160</v>
      </c>
      <c r="AA121" s="67" t="s">
        <v>161</v>
      </c>
    </row>
    <row r="122" spans="2:63" s="6" customFormat="1" ht="30" customHeight="1">
      <c r="B122" s="23"/>
      <c r="C122" s="70" t="s">
        <v>124</v>
      </c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19">
        <f>$BK$122</f>
        <v>0</v>
      </c>
      <c r="O122" s="166"/>
      <c r="P122" s="166"/>
      <c r="Q122" s="166"/>
      <c r="R122" s="25"/>
      <c r="T122" s="69"/>
      <c r="U122" s="38"/>
      <c r="V122" s="38"/>
      <c r="W122" s="128">
        <f>$W$123+$W$130+$W$148</f>
        <v>1380.7298219200002</v>
      </c>
      <c r="X122" s="38"/>
      <c r="Y122" s="128">
        <f>$Y$123+$Y$130+$Y$148</f>
        <v>20.400781199999997</v>
      </c>
      <c r="Z122" s="38"/>
      <c r="AA122" s="129">
        <f>$AA$123+$AA$130+$AA$148</f>
        <v>10.726464</v>
      </c>
      <c r="AT122" s="6" t="s">
        <v>71</v>
      </c>
      <c r="AU122" s="6" t="s">
        <v>129</v>
      </c>
      <c r="BK122" s="130">
        <f>$BK$123+$BK$130+$BK$148</f>
        <v>0</v>
      </c>
    </row>
    <row r="123" spans="2:63" s="131" customFormat="1" ht="37.5" customHeight="1">
      <c r="B123" s="132"/>
      <c r="C123" s="133"/>
      <c r="D123" s="134" t="s">
        <v>130</v>
      </c>
      <c r="E123" s="133"/>
      <c r="F123" s="133"/>
      <c r="G123" s="133"/>
      <c r="H123" s="133"/>
      <c r="I123" s="133"/>
      <c r="J123" s="133"/>
      <c r="K123" s="133"/>
      <c r="L123" s="133"/>
      <c r="M123" s="133"/>
      <c r="N123" s="204">
        <f>$BK$123</f>
        <v>0</v>
      </c>
      <c r="O123" s="207"/>
      <c r="P123" s="207"/>
      <c r="Q123" s="207"/>
      <c r="R123" s="135"/>
      <c r="T123" s="136"/>
      <c r="U123" s="133"/>
      <c r="V123" s="133"/>
      <c r="W123" s="137">
        <f>$W$124</f>
        <v>26.198469520000003</v>
      </c>
      <c r="X123" s="133"/>
      <c r="Y123" s="137">
        <f>$Y$124</f>
        <v>0</v>
      </c>
      <c r="Z123" s="133"/>
      <c r="AA123" s="138">
        <f>$AA$124</f>
        <v>0</v>
      </c>
      <c r="AR123" s="139" t="s">
        <v>72</v>
      </c>
      <c r="AT123" s="139" t="s">
        <v>71</v>
      </c>
      <c r="AU123" s="139" t="s">
        <v>72</v>
      </c>
      <c r="AY123" s="139" t="s">
        <v>162</v>
      </c>
      <c r="BK123" s="140">
        <f>$BK$124</f>
        <v>0</v>
      </c>
    </row>
    <row r="124" spans="2:63" s="131" customFormat="1" ht="21" customHeight="1">
      <c r="B124" s="132"/>
      <c r="C124" s="133"/>
      <c r="D124" s="141" t="s">
        <v>133</v>
      </c>
      <c r="E124" s="133"/>
      <c r="F124" s="133"/>
      <c r="G124" s="133"/>
      <c r="H124" s="133"/>
      <c r="I124" s="133"/>
      <c r="J124" s="133"/>
      <c r="K124" s="133"/>
      <c r="L124" s="133"/>
      <c r="M124" s="133"/>
      <c r="N124" s="206">
        <f>$BK$124</f>
        <v>0</v>
      </c>
      <c r="O124" s="207"/>
      <c r="P124" s="207"/>
      <c r="Q124" s="207"/>
      <c r="R124" s="135"/>
      <c r="T124" s="136"/>
      <c r="U124" s="133"/>
      <c r="V124" s="133"/>
      <c r="W124" s="137">
        <f>SUM($W$125:$W$129)</f>
        <v>26.198469520000003</v>
      </c>
      <c r="X124" s="133"/>
      <c r="Y124" s="137">
        <f>SUM($Y$125:$Y$129)</f>
        <v>0</v>
      </c>
      <c r="Z124" s="133"/>
      <c r="AA124" s="138">
        <f>SUM($AA$125:$AA$129)</f>
        <v>0</v>
      </c>
      <c r="AR124" s="139" t="s">
        <v>72</v>
      </c>
      <c r="AT124" s="139" t="s">
        <v>71</v>
      </c>
      <c r="AU124" s="139" t="s">
        <v>79</v>
      </c>
      <c r="AY124" s="139" t="s">
        <v>162</v>
      </c>
      <c r="BK124" s="140">
        <f>SUM($BK$125:$BK$129)</f>
        <v>0</v>
      </c>
    </row>
    <row r="125" spans="2:64" s="6" customFormat="1" ht="27" customHeight="1">
      <c r="B125" s="23"/>
      <c r="C125" s="142" t="s">
        <v>79</v>
      </c>
      <c r="D125" s="142" t="s">
        <v>163</v>
      </c>
      <c r="E125" s="143" t="s">
        <v>201</v>
      </c>
      <c r="F125" s="208" t="s">
        <v>202</v>
      </c>
      <c r="G125" s="209"/>
      <c r="H125" s="209"/>
      <c r="I125" s="209"/>
      <c r="J125" s="144" t="s">
        <v>203</v>
      </c>
      <c r="K125" s="145">
        <v>10.726</v>
      </c>
      <c r="L125" s="210">
        <v>0</v>
      </c>
      <c r="M125" s="209"/>
      <c r="N125" s="211">
        <f>ROUND($L$125*$K$125,2)</f>
        <v>0</v>
      </c>
      <c r="O125" s="209"/>
      <c r="P125" s="209"/>
      <c r="Q125" s="209"/>
      <c r="R125" s="25"/>
      <c r="T125" s="146"/>
      <c r="U125" s="31" t="s">
        <v>39</v>
      </c>
      <c r="V125" s="147">
        <v>0.882</v>
      </c>
      <c r="W125" s="147">
        <f>$V$125*$K$125</f>
        <v>9.460332000000001</v>
      </c>
      <c r="X125" s="147">
        <v>0</v>
      </c>
      <c r="Y125" s="147">
        <f>$X$125*$K$125</f>
        <v>0</v>
      </c>
      <c r="Z125" s="147">
        <v>0</v>
      </c>
      <c r="AA125" s="148">
        <f>$Z$125*$K$125</f>
        <v>0</v>
      </c>
      <c r="AR125" s="6" t="s">
        <v>167</v>
      </c>
      <c r="AT125" s="6" t="s">
        <v>163</v>
      </c>
      <c r="AU125" s="6" t="s">
        <v>83</v>
      </c>
      <c r="AY125" s="6" t="s">
        <v>162</v>
      </c>
      <c r="BE125" s="99">
        <f>IF($U$125="základná",$N$125,0)</f>
        <v>0</v>
      </c>
      <c r="BF125" s="99">
        <f>IF($U$125="znížená",$N$125,0)</f>
        <v>0</v>
      </c>
      <c r="BG125" s="99">
        <f>IF($U$125="zákl. prenesená",$N$125,0)</f>
        <v>0</v>
      </c>
      <c r="BH125" s="99">
        <f>IF($U$125="zníž. prenesená",$N$125,0)</f>
        <v>0</v>
      </c>
      <c r="BI125" s="99">
        <f>IF($U$125="nulová",$N$125,0)</f>
        <v>0</v>
      </c>
      <c r="BJ125" s="6" t="s">
        <v>83</v>
      </c>
      <c r="BK125" s="99">
        <f>ROUND($L$125*$K$125,2)</f>
        <v>0</v>
      </c>
      <c r="BL125" s="6" t="s">
        <v>167</v>
      </c>
    </row>
    <row r="126" spans="2:64" s="6" customFormat="1" ht="27" customHeight="1">
      <c r="B126" s="23"/>
      <c r="C126" s="142" t="s">
        <v>83</v>
      </c>
      <c r="D126" s="142" t="s">
        <v>163</v>
      </c>
      <c r="E126" s="143" t="s">
        <v>205</v>
      </c>
      <c r="F126" s="208" t="s">
        <v>206</v>
      </c>
      <c r="G126" s="209"/>
      <c r="H126" s="209"/>
      <c r="I126" s="209"/>
      <c r="J126" s="144" t="s">
        <v>203</v>
      </c>
      <c r="K126" s="145">
        <v>10.726</v>
      </c>
      <c r="L126" s="210">
        <v>0</v>
      </c>
      <c r="M126" s="209"/>
      <c r="N126" s="211">
        <f>ROUND($L$126*$K$126,2)</f>
        <v>0</v>
      </c>
      <c r="O126" s="209"/>
      <c r="P126" s="209"/>
      <c r="Q126" s="209"/>
      <c r="R126" s="25"/>
      <c r="T126" s="146"/>
      <c r="U126" s="31" t="s">
        <v>39</v>
      </c>
      <c r="V126" s="147">
        <v>0.59791</v>
      </c>
      <c r="W126" s="147">
        <f>$V$126*$K$126</f>
        <v>6.413182660000001</v>
      </c>
      <c r="X126" s="147">
        <v>0</v>
      </c>
      <c r="Y126" s="147">
        <f>$X$126*$K$126</f>
        <v>0</v>
      </c>
      <c r="Z126" s="147">
        <v>0</v>
      </c>
      <c r="AA126" s="148">
        <f>$Z$126*$K$126</f>
        <v>0</v>
      </c>
      <c r="AR126" s="6" t="s">
        <v>167</v>
      </c>
      <c r="AT126" s="6" t="s">
        <v>163</v>
      </c>
      <c r="AU126" s="6" t="s">
        <v>83</v>
      </c>
      <c r="AY126" s="6" t="s">
        <v>162</v>
      </c>
      <c r="BE126" s="99">
        <f>IF($U$126="základná",$N$126,0)</f>
        <v>0</v>
      </c>
      <c r="BF126" s="99">
        <f>IF($U$126="znížená",$N$126,0)</f>
        <v>0</v>
      </c>
      <c r="BG126" s="99">
        <f>IF($U$126="zákl. prenesená",$N$126,0)</f>
        <v>0</v>
      </c>
      <c r="BH126" s="99">
        <f>IF($U$126="zníž. prenesená",$N$126,0)</f>
        <v>0</v>
      </c>
      <c r="BI126" s="99">
        <f>IF($U$126="nulová",$N$126,0)</f>
        <v>0</v>
      </c>
      <c r="BJ126" s="6" t="s">
        <v>83</v>
      </c>
      <c r="BK126" s="99">
        <f>ROUND($L$126*$K$126,2)</f>
        <v>0</v>
      </c>
      <c r="BL126" s="6" t="s">
        <v>167</v>
      </c>
    </row>
    <row r="127" spans="2:64" s="6" customFormat="1" ht="27" customHeight="1">
      <c r="B127" s="23"/>
      <c r="C127" s="142" t="s">
        <v>170</v>
      </c>
      <c r="D127" s="142" t="s">
        <v>163</v>
      </c>
      <c r="E127" s="143" t="s">
        <v>208</v>
      </c>
      <c r="F127" s="208" t="s">
        <v>209</v>
      </c>
      <c r="G127" s="209"/>
      <c r="H127" s="209"/>
      <c r="I127" s="209"/>
      <c r="J127" s="144" t="s">
        <v>203</v>
      </c>
      <c r="K127" s="145">
        <v>107.26</v>
      </c>
      <c r="L127" s="210">
        <v>0</v>
      </c>
      <c r="M127" s="209"/>
      <c r="N127" s="211">
        <f>ROUND($L$127*$K$127,2)</f>
        <v>0</v>
      </c>
      <c r="O127" s="209"/>
      <c r="P127" s="209"/>
      <c r="Q127" s="209"/>
      <c r="R127" s="25"/>
      <c r="T127" s="146"/>
      <c r="U127" s="31" t="s">
        <v>39</v>
      </c>
      <c r="V127" s="147">
        <v>0.00722</v>
      </c>
      <c r="W127" s="147">
        <f>$V$127*$K$127</f>
        <v>0.7744172</v>
      </c>
      <c r="X127" s="147">
        <v>0</v>
      </c>
      <c r="Y127" s="147">
        <f>$X$127*$K$127</f>
        <v>0</v>
      </c>
      <c r="Z127" s="147">
        <v>0</v>
      </c>
      <c r="AA127" s="148">
        <f>$Z$127*$K$127</f>
        <v>0</v>
      </c>
      <c r="AR127" s="6" t="s">
        <v>167</v>
      </c>
      <c r="AT127" s="6" t="s">
        <v>163</v>
      </c>
      <c r="AU127" s="6" t="s">
        <v>83</v>
      </c>
      <c r="AY127" s="6" t="s">
        <v>162</v>
      </c>
      <c r="BE127" s="99">
        <f>IF($U$127="základná",$N$127,0)</f>
        <v>0</v>
      </c>
      <c r="BF127" s="99">
        <f>IF($U$127="znížená",$N$127,0)</f>
        <v>0</v>
      </c>
      <c r="BG127" s="99">
        <f>IF($U$127="zákl. prenesená",$N$127,0)</f>
        <v>0</v>
      </c>
      <c r="BH127" s="99">
        <f>IF($U$127="zníž. prenesená",$N$127,0)</f>
        <v>0</v>
      </c>
      <c r="BI127" s="99">
        <f>IF($U$127="nulová",$N$127,0)</f>
        <v>0</v>
      </c>
      <c r="BJ127" s="6" t="s">
        <v>83</v>
      </c>
      <c r="BK127" s="99">
        <f>ROUND($L$127*$K$127,2)</f>
        <v>0</v>
      </c>
      <c r="BL127" s="6" t="s">
        <v>167</v>
      </c>
    </row>
    <row r="128" spans="2:64" s="6" customFormat="1" ht="27" customHeight="1">
      <c r="B128" s="23"/>
      <c r="C128" s="142" t="s">
        <v>167</v>
      </c>
      <c r="D128" s="142" t="s">
        <v>163</v>
      </c>
      <c r="E128" s="143" t="s">
        <v>211</v>
      </c>
      <c r="F128" s="208" t="s">
        <v>212</v>
      </c>
      <c r="G128" s="209"/>
      <c r="H128" s="209"/>
      <c r="I128" s="209"/>
      <c r="J128" s="144" t="s">
        <v>203</v>
      </c>
      <c r="K128" s="145">
        <v>10.726</v>
      </c>
      <c r="L128" s="210">
        <v>0</v>
      </c>
      <c r="M128" s="209"/>
      <c r="N128" s="211">
        <f>ROUND($L$128*$K$128,2)</f>
        <v>0</v>
      </c>
      <c r="O128" s="209"/>
      <c r="P128" s="209"/>
      <c r="Q128" s="209"/>
      <c r="R128" s="25"/>
      <c r="T128" s="146"/>
      <c r="U128" s="31" t="s">
        <v>39</v>
      </c>
      <c r="V128" s="147">
        <v>0.89041</v>
      </c>
      <c r="W128" s="147">
        <f>$V$128*$K$128</f>
        <v>9.550537660000002</v>
      </c>
      <c r="X128" s="147">
        <v>0</v>
      </c>
      <c r="Y128" s="147">
        <f>$X$128*$K$128</f>
        <v>0</v>
      </c>
      <c r="Z128" s="147">
        <v>0</v>
      </c>
      <c r="AA128" s="148">
        <f>$Z$128*$K$128</f>
        <v>0</v>
      </c>
      <c r="AR128" s="6" t="s">
        <v>167</v>
      </c>
      <c r="AT128" s="6" t="s">
        <v>163</v>
      </c>
      <c r="AU128" s="6" t="s">
        <v>83</v>
      </c>
      <c r="AY128" s="6" t="s">
        <v>162</v>
      </c>
      <c r="BE128" s="99">
        <f>IF($U$128="základná",$N$128,0)</f>
        <v>0</v>
      </c>
      <c r="BF128" s="99">
        <f>IF($U$128="znížená",$N$128,0)</f>
        <v>0</v>
      </c>
      <c r="BG128" s="99">
        <f>IF($U$128="zákl. prenesená",$N$128,0)</f>
        <v>0</v>
      </c>
      <c r="BH128" s="99">
        <f>IF($U$128="zníž. prenesená",$N$128,0)</f>
        <v>0</v>
      </c>
      <c r="BI128" s="99">
        <f>IF($U$128="nulová",$N$128,0)</f>
        <v>0</v>
      </c>
      <c r="BJ128" s="6" t="s">
        <v>83</v>
      </c>
      <c r="BK128" s="99">
        <f>ROUND($L$128*$K$128,2)</f>
        <v>0</v>
      </c>
      <c r="BL128" s="6" t="s">
        <v>167</v>
      </c>
    </row>
    <row r="129" spans="2:64" s="6" customFormat="1" ht="27" customHeight="1">
      <c r="B129" s="23"/>
      <c r="C129" s="142" t="s">
        <v>175</v>
      </c>
      <c r="D129" s="142" t="s">
        <v>163</v>
      </c>
      <c r="E129" s="143" t="s">
        <v>214</v>
      </c>
      <c r="F129" s="208" t="s">
        <v>215</v>
      </c>
      <c r="G129" s="209"/>
      <c r="H129" s="209"/>
      <c r="I129" s="209"/>
      <c r="J129" s="144" t="s">
        <v>203</v>
      </c>
      <c r="K129" s="145">
        <v>10.726</v>
      </c>
      <c r="L129" s="210">
        <v>0</v>
      </c>
      <c r="M129" s="209"/>
      <c r="N129" s="211">
        <f>ROUND($L$129*$K$129,2)</f>
        <v>0</v>
      </c>
      <c r="O129" s="209"/>
      <c r="P129" s="209"/>
      <c r="Q129" s="209"/>
      <c r="R129" s="25"/>
      <c r="T129" s="146"/>
      <c r="U129" s="31" t="s">
        <v>39</v>
      </c>
      <c r="V129" s="147">
        <v>0</v>
      </c>
      <c r="W129" s="147">
        <f>$V$129*$K$129</f>
        <v>0</v>
      </c>
      <c r="X129" s="147">
        <v>0</v>
      </c>
      <c r="Y129" s="147">
        <f>$X$129*$K$129</f>
        <v>0</v>
      </c>
      <c r="Z129" s="147">
        <v>0</v>
      </c>
      <c r="AA129" s="148">
        <f>$Z$129*$K$129</f>
        <v>0</v>
      </c>
      <c r="AR129" s="6" t="s">
        <v>167</v>
      </c>
      <c r="AT129" s="6" t="s">
        <v>163</v>
      </c>
      <c r="AU129" s="6" t="s">
        <v>83</v>
      </c>
      <c r="AY129" s="6" t="s">
        <v>162</v>
      </c>
      <c r="BE129" s="99">
        <f>IF($U$129="základná",$N$129,0)</f>
        <v>0</v>
      </c>
      <c r="BF129" s="99">
        <f>IF($U$129="znížená",$N$129,0)</f>
        <v>0</v>
      </c>
      <c r="BG129" s="99">
        <f>IF($U$129="zákl. prenesená",$N$129,0)</f>
        <v>0</v>
      </c>
      <c r="BH129" s="99">
        <f>IF($U$129="zníž. prenesená",$N$129,0)</f>
        <v>0</v>
      </c>
      <c r="BI129" s="99">
        <f>IF($U$129="nulová",$N$129,0)</f>
        <v>0</v>
      </c>
      <c r="BJ129" s="6" t="s">
        <v>83</v>
      </c>
      <c r="BK129" s="99">
        <f>ROUND($L$129*$K$129,2)</f>
        <v>0</v>
      </c>
      <c r="BL129" s="6" t="s">
        <v>167</v>
      </c>
    </row>
    <row r="130" spans="2:63" s="131" customFormat="1" ht="37.5" customHeight="1">
      <c r="B130" s="132"/>
      <c r="C130" s="133"/>
      <c r="D130" s="134" t="s">
        <v>135</v>
      </c>
      <c r="E130" s="133"/>
      <c r="F130" s="133"/>
      <c r="G130" s="133"/>
      <c r="H130" s="133"/>
      <c r="I130" s="133"/>
      <c r="J130" s="133"/>
      <c r="K130" s="133"/>
      <c r="L130" s="133"/>
      <c r="M130" s="133"/>
      <c r="N130" s="204">
        <f>$BK$130</f>
        <v>0</v>
      </c>
      <c r="O130" s="207"/>
      <c r="P130" s="207"/>
      <c r="Q130" s="207"/>
      <c r="R130" s="135"/>
      <c r="T130" s="136"/>
      <c r="U130" s="133"/>
      <c r="V130" s="133"/>
      <c r="W130" s="137">
        <f>$W$131+$W$143</f>
        <v>1354.5313524000003</v>
      </c>
      <c r="X130" s="133"/>
      <c r="Y130" s="137">
        <f>$Y$131+$Y$143</f>
        <v>20.400781199999997</v>
      </c>
      <c r="Z130" s="133"/>
      <c r="AA130" s="138">
        <f>$AA$131+$AA$143</f>
        <v>10.726464</v>
      </c>
      <c r="AR130" s="139" t="s">
        <v>72</v>
      </c>
      <c r="AT130" s="139" t="s">
        <v>71</v>
      </c>
      <c r="AU130" s="139" t="s">
        <v>72</v>
      </c>
      <c r="AY130" s="139" t="s">
        <v>162</v>
      </c>
      <c r="BK130" s="140">
        <f>$BK$131+$BK$143</f>
        <v>0</v>
      </c>
    </row>
    <row r="131" spans="2:63" s="131" customFormat="1" ht="21" customHeight="1">
      <c r="B131" s="132"/>
      <c r="C131" s="133"/>
      <c r="D131" s="141" t="s">
        <v>136</v>
      </c>
      <c r="E131" s="133"/>
      <c r="F131" s="133"/>
      <c r="G131" s="133"/>
      <c r="H131" s="133"/>
      <c r="I131" s="133"/>
      <c r="J131" s="133"/>
      <c r="K131" s="133"/>
      <c r="L131" s="133"/>
      <c r="M131" s="133"/>
      <c r="N131" s="206">
        <f>$BK$131</f>
        <v>0</v>
      </c>
      <c r="O131" s="207"/>
      <c r="P131" s="207"/>
      <c r="Q131" s="207"/>
      <c r="R131" s="135"/>
      <c r="T131" s="136"/>
      <c r="U131" s="133"/>
      <c r="V131" s="133"/>
      <c r="W131" s="137">
        <f>SUM($W$132:$W$142)</f>
        <v>121.04760199999998</v>
      </c>
      <c r="X131" s="133"/>
      <c r="Y131" s="137">
        <f>SUM($Y$132:$Y$142)</f>
        <v>1.3184212000000002</v>
      </c>
      <c r="Z131" s="133"/>
      <c r="AA131" s="138">
        <f>SUM($AA$132:$AA$142)</f>
        <v>1.011808</v>
      </c>
      <c r="AR131" s="139" t="s">
        <v>83</v>
      </c>
      <c r="AT131" s="139" t="s">
        <v>71</v>
      </c>
      <c r="AU131" s="139" t="s">
        <v>79</v>
      </c>
      <c r="AY131" s="139" t="s">
        <v>162</v>
      </c>
      <c r="BK131" s="140">
        <f>SUM($BK$132:$BK$142)</f>
        <v>0</v>
      </c>
    </row>
    <row r="132" spans="2:64" s="6" customFormat="1" ht="39" customHeight="1">
      <c r="B132" s="23"/>
      <c r="C132" s="142" t="s">
        <v>178</v>
      </c>
      <c r="D132" s="142" t="s">
        <v>163</v>
      </c>
      <c r="E132" s="143" t="s">
        <v>245</v>
      </c>
      <c r="F132" s="208" t="s">
        <v>246</v>
      </c>
      <c r="G132" s="209"/>
      <c r="H132" s="209"/>
      <c r="I132" s="209"/>
      <c r="J132" s="144" t="s">
        <v>196</v>
      </c>
      <c r="K132" s="145">
        <v>97.4</v>
      </c>
      <c r="L132" s="210">
        <v>0</v>
      </c>
      <c r="M132" s="209"/>
      <c r="N132" s="211">
        <f>ROUND($L$132*$K$132,2)</f>
        <v>0</v>
      </c>
      <c r="O132" s="209"/>
      <c r="P132" s="209"/>
      <c r="Q132" s="209"/>
      <c r="R132" s="25"/>
      <c r="T132" s="146"/>
      <c r="U132" s="31" t="s">
        <v>39</v>
      </c>
      <c r="V132" s="147">
        <v>0.047</v>
      </c>
      <c r="W132" s="147">
        <f>$V$132*$K$132</f>
        <v>4.5778</v>
      </c>
      <c r="X132" s="147">
        <v>0</v>
      </c>
      <c r="Y132" s="147">
        <f>$X$132*$K$132</f>
        <v>0</v>
      </c>
      <c r="Z132" s="147">
        <v>0.0032</v>
      </c>
      <c r="AA132" s="148">
        <f>$Z$132*$K$132</f>
        <v>0.31168</v>
      </c>
      <c r="AR132" s="6" t="s">
        <v>210</v>
      </c>
      <c r="AT132" s="6" t="s">
        <v>163</v>
      </c>
      <c r="AU132" s="6" t="s">
        <v>83</v>
      </c>
      <c r="AY132" s="6" t="s">
        <v>162</v>
      </c>
      <c r="BE132" s="99">
        <f>IF($U$132="základná",$N$132,0)</f>
        <v>0</v>
      </c>
      <c r="BF132" s="99">
        <f>IF($U$132="znížená",$N$132,0)</f>
        <v>0</v>
      </c>
      <c r="BG132" s="99">
        <f>IF($U$132="zákl. prenesená",$N$132,0)</f>
        <v>0</v>
      </c>
      <c r="BH132" s="99">
        <f>IF($U$132="zníž. prenesená",$N$132,0)</f>
        <v>0</v>
      </c>
      <c r="BI132" s="99">
        <f>IF($U$132="nulová",$N$132,0)</f>
        <v>0</v>
      </c>
      <c r="BJ132" s="6" t="s">
        <v>83</v>
      </c>
      <c r="BK132" s="99">
        <f>ROUND($L$132*$K$132,2)</f>
        <v>0</v>
      </c>
      <c r="BL132" s="6" t="s">
        <v>210</v>
      </c>
    </row>
    <row r="133" spans="2:64" s="6" customFormat="1" ht="39" customHeight="1">
      <c r="B133" s="23"/>
      <c r="C133" s="142" t="s">
        <v>181</v>
      </c>
      <c r="D133" s="142" t="s">
        <v>163</v>
      </c>
      <c r="E133" s="143" t="s">
        <v>247</v>
      </c>
      <c r="F133" s="208" t="s">
        <v>248</v>
      </c>
      <c r="G133" s="209"/>
      <c r="H133" s="209"/>
      <c r="I133" s="209"/>
      <c r="J133" s="144" t="s">
        <v>196</v>
      </c>
      <c r="K133" s="145">
        <v>14.25</v>
      </c>
      <c r="L133" s="210">
        <v>0</v>
      </c>
      <c r="M133" s="209"/>
      <c r="N133" s="211">
        <f>ROUND($L$133*$K$133,2)</f>
        <v>0</v>
      </c>
      <c r="O133" s="209"/>
      <c r="P133" s="209"/>
      <c r="Q133" s="209"/>
      <c r="R133" s="25"/>
      <c r="T133" s="146"/>
      <c r="U133" s="31" t="s">
        <v>39</v>
      </c>
      <c r="V133" s="147">
        <v>0.047</v>
      </c>
      <c r="W133" s="147">
        <f>$V$133*$K$133</f>
        <v>0.66975</v>
      </c>
      <c r="X133" s="147">
        <v>0</v>
      </c>
      <c r="Y133" s="147">
        <f>$X$133*$K$133</f>
        <v>0</v>
      </c>
      <c r="Z133" s="147">
        <v>0.00298</v>
      </c>
      <c r="AA133" s="148">
        <f>$Z$133*$K$133</f>
        <v>0.042465</v>
      </c>
      <c r="AR133" s="6" t="s">
        <v>210</v>
      </c>
      <c r="AT133" s="6" t="s">
        <v>163</v>
      </c>
      <c r="AU133" s="6" t="s">
        <v>83</v>
      </c>
      <c r="AY133" s="6" t="s">
        <v>162</v>
      </c>
      <c r="BE133" s="99">
        <f>IF($U$133="základná",$N$133,0)</f>
        <v>0</v>
      </c>
      <c r="BF133" s="99">
        <f>IF($U$133="znížená",$N$133,0)</f>
        <v>0</v>
      </c>
      <c r="BG133" s="99">
        <f>IF($U$133="zákl. prenesená",$N$133,0)</f>
        <v>0</v>
      </c>
      <c r="BH133" s="99">
        <f>IF($U$133="zníž. prenesená",$N$133,0)</f>
        <v>0</v>
      </c>
      <c r="BI133" s="99">
        <f>IF($U$133="nulová",$N$133,0)</f>
        <v>0</v>
      </c>
      <c r="BJ133" s="6" t="s">
        <v>83</v>
      </c>
      <c r="BK133" s="99">
        <f>ROUND($L$133*$K$133,2)</f>
        <v>0</v>
      </c>
      <c r="BL133" s="6" t="s">
        <v>210</v>
      </c>
    </row>
    <row r="134" spans="2:64" s="6" customFormat="1" ht="27" customHeight="1">
      <c r="B134" s="23"/>
      <c r="C134" s="142" t="s">
        <v>184</v>
      </c>
      <c r="D134" s="142" t="s">
        <v>163</v>
      </c>
      <c r="E134" s="143" t="s">
        <v>249</v>
      </c>
      <c r="F134" s="208" t="s">
        <v>250</v>
      </c>
      <c r="G134" s="209"/>
      <c r="H134" s="209"/>
      <c r="I134" s="209"/>
      <c r="J134" s="144" t="s">
        <v>196</v>
      </c>
      <c r="K134" s="145">
        <v>97.4</v>
      </c>
      <c r="L134" s="210">
        <v>0</v>
      </c>
      <c r="M134" s="209"/>
      <c r="N134" s="211">
        <f>ROUND($L$134*$K$134,2)</f>
        <v>0</v>
      </c>
      <c r="O134" s="209"/>
      <c r="P134" s="209"/>
      <c r="Q134" s="209"/>
      <c r="R134" s="25"/>
      <c r="T134" s="146"/>
      <c r="U134" s="31" t="s">
        <v>39</v>
      </c>
      <c r="V134" s="147">
        <v>0.056</v>
      </c>
      <c r="W134" s="147">
        <f>$V$134*$K$134</f>
        <v>5.454400000000001</v>
      </c>
      <c r="X134" s="147">
        <v>0</v>
      </c>
      <c r="Y134" s="147">
        <f>$X$134*$K$134</f>
        <v>0</v>
      </c>
      <c r="Z134" s="147">
        <v>0.0033</v>
      </c>
      <c r="AA134" s="148">
        <f>$Z$134*$K$134</f>
        <v>0.32142000000000004</v>
      </c>
      <c r="AR134" s="6" t="s">
        <v>210</v>
      </c>
      <c r="AT134" s="6" t="s">
        <v>163</v>
      </c>
      <c r="AU134" s="6" t="s">
        <v>83</v>
      </c>
      <c r="AY134" s="6" t="s">
        <v>162</v>
      </c>
      <c r="BE134" s="99">
        <f>IF($U$134="základná",$N$134,0)</f>
        <v>0</v>
      </c>
      <c r="BF134" s="99">
        <f>IF($U$134="znížená",$N$134,0)</f>
        <v>0</v>
      </c>
      <c r="BG134" s="99">
        <f>IF($U$134="zákl. prenesená",$N$134,0)</f>
        <v>0</v>
      </c>
      <c r="BH134" s="99">
        <f>IF($U$134="zníž. prenesená",$N$134,0)</f>
        <v>0</v>
      </c>
      <c r="BI134" s="99">
        <f>IF($U$134="nulová",$N$134,0)</f>
        <v>0</v>
      </c>
      <c r="BJ134" s="6" t="s">
        <v>83</v>
      </c>
      <c r="BK134" s="99">
        <f>ROUND($L$134*$K$134,2)</f>
        <v>0</v>
      </c>
      <c r="BL134" s="6" t="s">
        <v>210</v>
      </c>
    </row>
    <row r="135" spans="2:64" s="6" customFormat="1" ht="39" customHeight="1">
      <c r="B135" s="23"/>
      <c r="C135" s="142" t="s">
        <v>187</v>
      </c>
      <c r="D135" s="142" t="s">
        <v>163</v>
      </c>
      <c r="E135" s="143" t="s">
        <v>251</v>
      </c>
      <c r="F135" s="208" t="s">
        <v>252</v>
      </c>
      <c r="G135" s="209"/>
      <c r="H135" s="209"/>
      <c r="I135" s="209"/>
      <c r="J135" s="144" t="s">
        <v>196</v>
      </c>
      <c r="K135" s="145">
        <v>101.65</v>
      </c>
      <c r="L135" s="210">
        <v>0</v>
      </c>
      <c r="M135" s="209"/>
      <c r="N135" s="211">
        <f>ROUND($L$135*$K$135,2)</f>
        <v>0</v>
      </c>
      <c r="O135" s="209"/>
      <c r="P135" s="209"/>
      <c r="Q135" s="209"/>
      <c r="R135" s="25"/>
      <c r="T135" s="146"/>
      <c r="U135" s="31" t="s">
        <v>39</v>
      </c>
      <c r="V135" s="147">
        <v>0.047</v>
      </c>
      <c r="W135" s="147">
        <f>$V$135*$K$135</f>
        <v>4.777550000000001</v>
      </c>
      <c r="X135" s="147">
        <v>0</v>
      </c>
      <c r="Y135" s="147">
        <f>$X$135*$K$135</f>
        <v>0</v>
      </c>
      <c r="Z135" s="147">
        <v>0.00192</v>
      </c>
      <c r="AA135" s="148">
        <f>$Z$135*$K$135</f>
        <v>0.195168</v>
      </c>
      <c r="AR135" s="6" t="s">
        <v>210</v>
      </c>
      <c r="AT135" s="6" t="s">
        <v>163</v>
      </c>
      <c r="AU135" s="6" t="s">
        <v>83</v>
      </c>
      <c r="AY135" s="6" t="s">
        <v>162</v>
      </c>
      <c r="BE135" s="99">
        <f>IF($U$135="základná",$N$135,0)</f>
        <v>0</v>
      </c>
      <c r="BF135" s="99">
        <f>IF($U$135="znížená",$N$135,0)</f>
        <v>0</v>
      </c>
      <c r="BG135" s="99">
        <f>IF($U$135="zákl. prenesená",$N$135,0)</f>
        <v>0</v>
      </c>
      <c r="BH135" s="99">
        <f>IF($U$135="zníž. prenesená",$N$135,0)</f>
        <v>0</v>
      </c>
      <c r="BI135" s="99">
        <f>IF($U$135="nulová",$N$135,0)</f>
        <v>0</v>
      </c>
      <c r="BJ135" s="6" t="s">
        <v>83</v>
      </c>
      <c r="BK135" s="99">
        <f>ROUND($L$135*$K$135,2)</f>
        <v>0</v>
      </c>
      <c r="BL135" s="6" t="s">
        <v>210</v>
      </c>
    </row>
    <row r="136" spans="2:64" s="6" customFormat="1" ht="27" customHeight="1">
      <c r="B136" s="23"/>
      <c r="C136" s="142" t="s">
        <v>190</v>
      </c>
      <c r="D136" s="142" t="s">
        <v>163</v>
      </c>
      <c r="E136" s="143" t="s">
        <v>253</v>
      </c>
      <c r="F136" s="208" t="s">
        <v>254</v>
      </c>
      <c r="G136" s="209"/>
      <c r="H136" s="209"/>
      <c r="I136" s="209"/>
      <c r="J136" s="144" t="s">
        <v>196</v>
      </c>
      <c r="K136" s="145">
        <v>49.5</v>
      </c>
      <c r="L136" s="210">
        <v>0</v>
      </c>
      <c r="M136" s="209"/>
      <c r="N136" s="211">
        <f>ROUND($L$136*$K$136,2)</f>
        <v>0</v>
      </c>
      <c r="O136" s="209"/>
      <c r="P136" s="209"/>
      <c r="Q136" s="209"/>
      <c r="R136" s="25"/>
      <c r="T136" s="146"/>
      <c r="U136" s="31" t="s">
        <v>39</v>
      </c>
      <c r="V136" s="147">
        <v>0.056</v>
      </c>
      <c r="W136" s="147">
        <f>$V$136*$K$136</f>
        <v>2.7720000000000002</v>
      </c>
      <c r="X136" s="147">
        <v>0</v>
      </c>
      <c r="Y136" s="147">
        <f>$X$136*$K$136</f>
        <v>0</v>
      </c>
      <c r="Z136" s="147">
        <v>0.00285</v>
      </c>
      <c r="AA136" s="148">
        <f>$Z$136*$K$136</f>
        <v>0.141075</v>
      </c>
      <c r="AR136" s="6" t="s">
        <v>210</v>
      </c>
      <c r="AT136" s="6" t="s">
        <v>163</v>
      </c>
      <c r="AU136" s="6" t="s">
        <v>83</v>
      </c>
      <c r="AY136" s="6" t="s">
        <v>162</v>
      </c>
      <c r="BE136" s="99">
        <f>IF($U$136="základná",$N$136,0)</f>
        <v>0</v>
      </c>
      <c r="BF136" s="99">
        <f>IF($U$136="znížená",$N$136,0)</f>
        <v>0</v>
      </c>
      <c r="BG136" s="99">
        <f>IF($U$136="zákl. prenesená",$N$136,0)</f>
        <v>0</v>
      </c>
      <c r="BH136" s="99">
        <f>IF($U$136="zníž. prenesená",$N$136,0)</f>
        <v>0</v>
      </c>
      <c r="BI136" s="99">
        <f>IF($U$136="nulová",$N$136,0)</f>
        <v>0</v>
      </c>
      <c r="BJ136" s="6" t="s">
        <v>83</v>
      </c>
      <c r="BK136" s="99">
        <f>ROUND($L$136*$K$136,2)</f>
        <v>0</v>
      </c>
      <c r="BL136" s="6" t="s">
        <v>210</v>
      </c>
    </row>
    <row r="137" spans="2:64" s="6" customFormat="1" ht="15.75" customHeight="1">
      <c r="B137" s="23"/>
      <c r="C137" s="142" t="s">
        <v>193</v>
      </c>
      <c r="D137" s="142" t="s">
        <v>163</v>
      </c>
      <c r="E137" s="143" t="s">
        <v>255</v>
      </c>
      <c r="F137" s="208" t="s">
        <v>256</v>
      </c>
      <c r="G137" s="209"/>
      <c r="H137" s="209"/>
      <c r="I137" s="209"/>
      <c r="J137" s="144" t="s">
        <v>196</v>
      </c>
      <c r="K137" s="145">
        <v>207</v>
      </c>
      <c r="L137" s="210">
        <v>0</v>
      </c>
      <c r="M137" s="209"/>
      <c r="N137" s="211">
        <f>ROUND($L$137*$K$137,2)</f>
        <v>0</v>
      </c>
      <c r="O137" s="209"/>
      <c r="P137" s="209"/>
      <c r="Q137" s="209"/>
      <c r="R137" s="25"/>
      <c r="T137" s="146"/>
      <c r="U137" s="31" t="s">
        <v>39</v>
      </c>
      <c r="V137" s="147">
        <v>0.22113</v>
      </c>
      <c r="W137" s="147">
        <f>$V$137*$K$137</f>
        <v>45.77391</v>
      </c>
      <c r="X137" s="147">
        <v>0.0027</v>
      </c>
      <c r="Y137" s="147">
        <f>$X$137*$K$137</f>
        <v>0.5589000000000001</v>
      </c>
      <c r="Z137" s="147">
        <v>0</v>
      </c>
      <c r="AA137" s="148">
        <f>$Z$137*$K$137</f>
        <v>0</v>
      </c>
      <c r="AR137" s="6" t="s">
        <v>210</v>
      </c>
      <c r="AT137" s="6" t="s">
        <v>163</v>
      </c>
      <c r="AU137" s="6" t="s">
        <v>83</v>
      </c>
      <c r="AY137" s="6" t="s">
        <v>162</v>
      </c>
      <c r="BE137" s="99">
        <f>IF($U$137="základná",$N$137,0)</f>
        <v>0</v>
      </c>
      <c r="BF137" s="99">
        <f>IF($U$137="znížená",$N$137,0)</f>
        <v>0</v>
      </c>
      <c r="BG137" s="99">
        <f>IF($U$137="zákl. prenesená",$N$137,0)</f>
        <v>0</v>
      </c>
      <c r="BH137" s="99">
        <f>IF($U$137="zníž. prenesená",$N$137,0)</f>
        <v>0</v>
      </c>
      <c r="BI137" s="99">
        <f>IF($U$137="nulová",$N$137,0)</f>
        <v>0</v>
      </c>
      <c r="BJ137" s="6" t="s">
        <v>83</v>
      </c>
      <c r="BK137" s="99">
        <f>ROUND($L$137*$K$137,2)</f>
        <v>0</v>
      </c>
      <c r="BL137" s="6" t="s">
        <v>210</v>
      </c>
    </row>
    <row r="138" spans="2:64" s="6" customFormat="1" ht="15.75" customHeight="1">
      <c r="B138" s="23"/>
      <c r="C138" s="142" t="s">
        <v>197</v>
      </c>
      <c r="D138" s="142" t="s">
        <v>163</v>
      </c>
      <c r="E138" s="143" t="s">
        <v>257</v>
      </c>
      <c r="F138" s="208" t="s">
        <v>258</v>
      </c>
      <c r="G138" s="209"/>
      <c r="H138" s="209"/>
      <c r="I138" s="209"/>
      <c r="J138" s="144" t="s">
        <v>196</v>
      </c>
      <c r="K138" s="145">
        <v>97.4</v>
      </c>
      <c r="L138" s="210">
        <v>0</v>
      </c>
      <c r="M138" s="209"/>
      <c r="N138" s="211">
        <f>ROUND($L$138*$K$138,2)</f>
        <v>0</v>
      </c>
      <c r="O138" s="209"/>
      <c r="P138" s="209"/>
      <c r="Q138" s="209"/>
      <c r="R138" s="25"/>
      <c r="T138" s="146"/>
      <c r="U138" s="31" t="s">
        <v>39</v>
      </c>
      <c r="V138" s="147">
        <v>0.30108</v>
      </c>
      <c r="W138" s="147">
        <f>$V$138*$K$138</f>
        <v>29.325192000000005</v>
      </c>
      <c r="X138" s="147">
        <v>0.00578</v>
      </c>
      <c r="Y138" s="147">
        <f>$X$138*$K$138</f>
        <v>0.562972</v>
      </c>
      <c r="Z138" s="147">
        <v>0</v>
      </c>
      <c r="AA138" s="148">
        <f>$Z$138*$K$138</f>
        <v>0</v>
      </c>
      <c r="AR138" s="6" t="s">
        <v>210</v>
      </c>
      <c r="AT138" s="6" t="s">
        <v>163</v>
      </c>
      <c r="AU138" s="6" t="s">
        <v>83</v>
      </c>
      <c r="AY138" s="6" t="s">
        <v>162</v>
      </c>
      <c r="BE138" s="99">
        <f>IF($U$138="základná",$N$138,0)</f>
        <v>0</v>
      </c>
      <c r="BF138" s="99">
        <f>IF($U$138="znížená",$N$138,0)</f>
        <v>0</v>
      </c>
      <c r="BG138" s="99">
        <f>IF($U$138="zákl. prenesená",$N$138,0)</f>
        <v>0</v>
      </c>
      <c r="BH138" s="99">
        <f>IF($U$138="zníž. prenesená",$N$138,0)</f>
        <v>0</v>
      </c>
      <c r="BI138" s="99">
        <f>IF($U$138="nulová",$N$138,0)</f>
        <v>0</v>
      </c>
      <c r="BJ138" s="6" t="s">
        <v>83</v>
      </c>
      <c r="BK138" s="99">
        <f>ROUND($L$138*$K$138,2)</f>
        <v>0</v>
      </c>
      <c r="BL138" s="6" t="s">
        <v>210</v>
      </c>
    </row>
    <row r="139" spans="2:64" s="6" customFormat="1" ht="27" customHeight="1">
      <c r="B139" s="23"/>
      <c r="C139" s="142" t="s">
        <v>200</v>
      </c>
      <c r="D139" s="142" t="s">
        <v>163</v>
      </c>
      <c r="E139" s="143" t="s">
        <v>259</v>
      </c>
      <c r="F139" s="208" t="s">
        <v>260</v>
      </c>
      <c r="G139" s="209"/>
      <c r="H139" s="209"/>
      <c r="I139" s="209"/>
      <c r="J139" s="144" t="s">
        <v>196</v>
      </c>
      <c r="K139" s="145">
        <v>50</v>
      </c>
      <c r="L139" s="210">
        <v>0</v>
      </c>
      <c r="M139" s="209"/>
      <c r="N139" s="211">
        <f>ROUND($L$139*$K$139,2)</f>
        <v>0</v>
      </c>
      <c r="O139" s="209"/>
      <c r="P139" s="209"/>
      <c r="Q139" s="209"/>
      <c r="R139" s="25"/>
      <c r="T139" s="146"/>
      <c r="U139" s="31" t="s">
        <v>39</v>
      </c>
      <c r="V139" s="147">
        <v>0.235</v>
      </c>
      <c r="W139" s="147">
        <f>$V$139*$K$139</f>
        <v>11.75</v>
      </c>
      <c r="X139" s="147">
        <v>0.00185</v>
      </c>
      <c r="Y139" s="147">
        <f>$X$139*$K$139</f>
        <v>0.0925</v>
      </c>
      <c r="Z139" s="147">
        <v>0</v>
      </c>
      <c r="AA139" s="148">
        <f>$Z$139*$K$139</f>
        <v>0</v>
      </c>
      <c r="AR139" s="6" t="s">
        <v>210</v>
      </c>
      <c r="AT139" s="6" t="s">
        <v>163</v>
      </c>
      <c r="AU139" s="6" t="s">
        <v>83</v>
      </c>
      <c r="AY139" s="6" t="s">
        <v>162</v>
      </c>
      <c r="BE139" s="99">
        <f>IF($U$139="základná",$N$139,0)</f>
        <v>0</v>
      </c>
      <c r="BF139" s="99">
        <f>IF($U$139="znížená",$N$139,0)</f>
        <v>0</v>
      </c>
      <c r="BG139" s="99">
        <f>IF($U$139="zákl. prenesená",$N$139,0)</f>
        <v>0</v>
      </c>
      <c r="BH139" s="99">
        <f>IF($U$139="zníž. prenesená",$N$139,0)</f>
        <v>0</v>
      </c>
      <c r="BI139" s="99">
        <f>IF($U$139="nulová",$N$139,0)</f>
        <v>0</v>
      </c>
      <c r="BJ139" s="6" t="s">
        <v>83</v>
      </c>
      <c r="BK139" s="99">
        <f>ROUND($L$139*$K$139,2)</f>
        <v>0</v>
      </c>
      <c r="BL139" s="6" t="s">
        <v>210</v>
      </c>
    </row>
    <row r="140" spans="2:64" s="6" customFormat="1" ht="27" customHeight="1">
      <c r="B140" s="23"/>
      <c r="C140" s="142" t="s">
        <v>204</v>
      </c>
      <c r="D140" s="142" t="s">
        <v>163</v>
      </c>
      <c r="E140" s="143" t="s">
        <v>261</v>
      </c>
      <c r="F140" s="208" t="s">
        <v>262</v>
      </c>
      <c r="G140" s="209"/>
      <c r="H140" s="209"/>
      <c r="I140" s="209"/>
      <c r="J140" s="144" t="s">
        <v>196</v>
      </c>
      <c r="K140" s="145">
        <v>97.4</v>
      </c>
      <c r="L140" s="210">
        <v>0</v>
      </c>
      <c r="M140" s="209"/>
      <c r="N140" s="211">
        <f>ROUND($L$140*$K$140,2)</f>
        <v>0</v>
      </c>
      <c r="O140" s="209"/>
      <c r="P140" s="209"/>
      <c r="Q140" s="209"/>
      <c r="R140" s="25"/>
      <c r="T140" s="146"/>
      <c r="U140" s="31" t="s">
        <v>39</v>
      </c>
      <c r="V140" s="147">
        <v>0.155</v>
      </c>
      <c r="W140" s="147">
        <f>$V$140*$K$140</f>
        <v>15.097000000000001</v>
      </c>
      <c r="X140" s="147">
        <v>0.001058</v>
      </c>
      <c r="Y140" s="147">
        <f>$X$140*$K$140</f>
        <v>0.1030492</v>
      </c>
      <c r="Z140" s="147">
        <v>0</v>
      </c>
      <c r="AA140" s="148">
        <f>$Z$140*$K$140</f>
        <v>0</v>
      </c>
      <c r="AR140" s="6" t="s">
        <v>210</v>
      </c>
      <c r="AT140" s="6" t="s">
        <v>163</v>
      </c>
      <c r="AU140" s="6" t="s">
        <v>83</v>
      </c>
      <c r="AY140" s="6" t="s">
        <v>162</v>
      </c>
      <c r="BE140" s="99">
        <f>IF($U$140="základná",$N$140,0)</f>
        <v>0</v>
      </c>
      <c r="BF140" s="99">
        <f>IF($U$140="znížená",$N$140,0)</f>
        <v>0</v>
      </c>
      <c r="BG140" s="99">
        <f>IF($U$140="zákl. prenesená",$N$140,0)</f>
        <v>0</v>
      </c>
      <c r="BH140" s="99">
        <f>IF($U$140="zníž. prenesená",$N$140,0)</f>
        <v>0</v>
      </c>
      <c r="BI140" s="99">
        <f>IF($U$140="nulová",$N$140,0)</f>
        <v>0</v>
      </c>
      <c r="BJ140" s="6" t="s">
        <v>83</v>
      </c>
      <c r="BK140" s="99">
        <f>ROUND($L$140*$K$140,2)</f>
        <v>0</v>
      </c>
      <c r="BL140" s="6" t="s">
        <v>210</v>
      </c>
    </row>
    <row r="141" spans="2:64" s="6" customFormat="1" ht="27" customHeight="1">
      <c r="B141" s="23"/>
      <c r="C141" s="142" t="s">
        <v>207</v>
      </c>
      <c r="D141" s="142" t="s">
        <v>163</v>
      </c>
      <c r="E141" s="143" t="s">
        <v>263</v>
      </c>
      <c r="F141" s="208" t="s">
        <v>264</v>
      </c>
      <c r="G141" s="209"/>
      <c r="H141" s="209"/>
      <c r="I141" s="209"/>
      <c r="J141" s="144" t="s">
        <v>265</v>
      </c>
      <c r="K141" s="145">
        <v>5</v>
      </c>
      <c r="L141" s="210">
        <v>0</v>
      </c>
      <c r="M141" s="209"/>
      <c r="N141" s="211">
        <f>ROUND($L$141*$K$141,2)</f>
        <v>0</v>
      </c>
      <c r="O141" s="209"/>
      <c r="P141" s="209"/>
      <c r="Q141" s="209"/>
      <c r="R141" s="25"/>
      <c r="T141" s="146"/>
      <c r="U141" s="31" t="s">
        <v>39</v>
      </c>
      <c r="V141" s="147">
        <v>0.17</v>
      </c>
      <c r="W141" s="147">
        <f>$V$141*$K$141</f>
        <v>0.8500000000000001</v>
      </c>
      <c r="X141" s="147">
        <v>0.0002</v>
      </c>
      <c r="Y141" s="147">
        <f>$X$141*$K$141</f>
        <v>0.001</v>
      </c>
      <c r="Z141" s="147">
        <v>0</v>
      </c>
      <c r="AA141" s="148">
        <f>$Z$141*$K$141</f>
        <v>0</v>
      </c>
      <c r="AR141" s="6" t="s">
        <v>210</v>
      </c>
      <c r="AT141" s="6" t="s">
        <v>163</v>
      </c>
      <c r="AU141" s="6" t="s">
        <v>83</v>
      </c>
      <c r="AY141" s="6" t="s">
        <v>162</v>
      </c>
      <c r="BE141" s="99">
        <f>IF($U$141="základná",$N$141,0)</f>
        <v>0</v>
      </c>
      <c r="BF141" s="99">
        <f>IF($U$141="znížená",$N$141,0)</f>
        <v>0</v>
      </c>
      <c r="BG141" s="99">
        <f>IF($U$141="zákl. prenesená",$N$141,0)</f>
        <v>0</v>
      </c>
      <c r="BH141" s="99">
        <f>IF($U$141="zníž. prenesená",$N$141,0)</f>
        <v>0</v>
      </c>
      <c r="BI141" s="99">
        <f>IF($U$141="nulová",$N$141,0)</f>
        <v>0</v>
      </c>
      <c r="BJ141" s="6" t="s">
        <v>83</v>
      </c>
      <c r="BK141" s="99">
        <f>ROUND($L$141*$K$141,2)</f>
        <v>0</v>
      </c>
      <c r="BL141" s="6" t="s">
        <v>210</v>
      </c>
    </row>
    <row r="142" spans="2:64" s="6" customFormat="1" ht="27" customHeight="1">
      <c r="B142" s="23"/>
      <c r="C142" s="142" t="s">
        <v>210</v>
      </c>
      <c r="D142" s="142" t="s">
        <v>163</v>
      </c>
      <c r="E142" s="143" t="s">
        <v>222</v>
      </c>
      <c r="F142" s="208" t="s">
        <v>223</v>
      </c>
      <c r="G142" s="209"/>
      <c r="H142" s="209"/>
      <c r="I142" s="209"/>
      <c r="J142" s="144" t="s">
        <v>224</v>
      </c>
      <c r="K142" s="149">
        <v>0</v>
      </c>
      <c r="L142" s="210">
        <v>0</v>
      </c>
      <c r="M142" s="209"/>
      <c r="N142" s="211">
        <f>ROUND($L$142*$K$142,2)</f>
        <v>0</v>
      </c>
      <c r="O142" s="209"/>
      <c r="P142" s="209"/>
      <c r="Q142" s="209"/>
      <c r="R142" s="25"/>
      <c r="T142" s="146"/>
      <c r="U142" s="31" t="s">
        <v>39</v>
      </c>
      <c r="V142" s="147">
        <v>0</v>
      </c>
      <c r="W142" s="147">
        <f>$V$142*$K$142</f>
        <v>0</v>
      </c>
      <c r="X142" s="147">
        <v>0</v>
      </c>
      <c r="Y142" s="147">
        <f>$X$142*$K$142</f>
        <v>0</v>
      </c>
      <c r="Z142" s="147">
        <v>0</v>
      </c>
      <c r="AA142" s="148">
        <f>$Z$142*$K$142</f>
        <v>0</v>
      </c>
      <c r="AR142" s="6" t="s">
        <v>210</v>
      </c>
      <c r="AT142" s="6" t="s">
        <v>163</v>
      </c>
      <c r="AU142" s="6" t="s">
        <v>83</v>
      </c>
      <c r="AY142" s="6" t="s">
        <v>162</v>
      </c>
      <c r="BE142" s="99">
        <f>IF($U$142="základná",$N$142,0)</f>
        <v>0</v>
      </c>
      <c r="BF142" s="99">
        <f>IF($U$142="znížená",$N$142,0)</f>
        <v>0</v>
      </c>
      <c r="BG142" s="99">
        <f>IF($U$142="zákl. prenesená",$N$142,0)</f>
        <v>0</v>
      </c>
      <c r="BH142" s="99">
        <f>IF($U$142="zníž. prenesená",$N$142,0)</f>
        <v>0</v>
      </c>
      <c r="BI142" s="99">
        <f>IF($U$142="nulová",$N$142,0)</f>
        <v>0</v>
      </c>
      <c r="BJ142" s="6" t="s">
        <v>83</v>
      </c>
      <c r="BK142" s="99">
        <f>ROUND($L$142*$K$142,2)</f>
        <v>0</v>
      </c>
      <c r="BL142" s="6" t="s">
        <v>210</v>
      </c>
    </row>
    <row r="143" spans="2:63" s="131" customFormat="1" ht="30.75" customHeight="1">
      <c r="B143" s="132"/>
      <c r="C143" s="133"/>
      <c r="D143" s="141" t="s">
        <v>137</v>
      </c>
      <c r="E143" s="133"/>
      <c r="F143" s="133"/>
      <c r="G143" s="133"/>
      <c r="H143" s="133"/>
      <c r="I143" s="133"/>
      <c r="J143" s="133"/>
      <c r="K143" s="133"/>
      <c r="L143" s="133"/>
      <c r="M143" s="133"/>
      <c r="N143" s="206">
        <f>$BK$143</f>
        <v>0</v>
      </c>
      <c r="O143" s="207"/>
      <c r="P143" s="207"/>
      <c r="Q143" s="207"/>
      <c r="R143" s="135"/>
      <c r="T143" s="136"/>
      <c r="U143" s="133"/>
      <c r="V143" s="133"/>
      <c r="W143" s="137">
        <f>SUM($W$144:$W$147)</f>
        <v>1233.4837504000002</v>
      </c>
      <c r="X143" s="133"/>
      <c r="Y143" s="137">
        <f>SUM($Y$144:$Y$147)</f>
        <v>19.082359999999998</v>
      </c>
      <c r="Z143" s="133"/>
      <c r="AA143" s="138">
        <f>SUM($AA$144:$AA$147)</f>
        <v>9.714656</v>
      </c>
      <c r="AR143" s="139" t="s">
        <v>83</v>
      </c>
      <c r="AT143" s="139" t="s">
        <v>71</v>
      </c>
      <c r="AU143" s="139" t="s">
        <v>79</v>
      </c>
      <c r="AY143" s="139" t="s">
        <v>162</v>
      </c>
      <c r="BK143" s="140">
        <f>SUM($BK$144:$BK$147)</f>
        <v>0</v>
      </c>
    </row>
    <row r="144" spans="2:64" s="6" customFormat="1" ht="15.75" customHeight="1">
      <c r="B144" s="23"/>
      <c r="C144" s="142" t="s">
        <v>213</v>
      </c>
      <c r="D144" s="142" t="s">
        <v>163</v>
      </c>
      <c r="E144" s="143" t="s">
        <v>266</v>
      </c>
      <c r="F144" s="208" t="s">
        <v>267</v>
      </c>
      <c r="G144" s="209"/>
      <c r="H144" s="209"/>
      <c r="I144" s="209"/>
      <c r="J144" s="144" t="s">
        <v>166</v>
      </c>
      <c r="K144" s="145">
        <v>1387.808</v>
      </c>
      <c r="L144" s="210">
        <v>0</v>
      </c>
      <c r="M144" s="209"/>
      <c r="N144" s="211">
        <f>ROUND($L$144*$K$144,2)</f>
        <v>0</v>
      </c>
      <c r="O144" s="209"/>
      <c r="P144" s="209"/>
      <c r="Q144" s="209"/>
      <c r="R144" s="25"/>
      <c r="T144" s="146"/>
      <c r="U144" s="31" t="s">
        <v>39</v>
      </c>
      <c r="V144" s="147">
        <v>0.237</v>
      </c>
      <c r="W144" s="147">
        <f>$V$144*$K$144</f>
        <v>328.91049599999997</v>
      </c>
      <c r="X144" s="147">
        <v>0</v>
      </c>
      <c r="Y144" s="147">
        <f>$X$144*$K$144</f>
        <v>0</v>
      </c>
      <c r="Z144" s="147">
        <v>0.007</v>
      </c>
      <c r="AA144" s="148">
        <f>$Z$144*$K$144</f>
        <v>9.714656</v>
      </c>
      <c r="AR144" s="6" t="s">
        <v>210</v>
      </c>
      <c r="AT144" s="6" t="s">
        <v>163</v>
      </c>
      <c r="AU144" s="6" t="s">
        <v>83</v>
      </c>
      <c r="AY144" s="6" t="s">
        <v>162</v>
      </c>
      <c r="BE144" s="99">
        <f>IF($U$144="základná",$N$144,0)</f>
        <v>0</v>
      </c>
      <c r="BF144" s="99">
        <f>IF($U$144="znížená",$N$144,0)</f>
        <v>0</v>
      </c>
      <c r="BG144" s="99">
        <f>IF($U$144="zákl. prenesená",$N$144,0)</f>
        <v>0</v>
      </c>
      <c r="BH144" s="99">
        <f>IF($U$144="zníž. prenesená",$N$144,0)</f>
        <v>0</v>
      </c>
      <c r="BI144" s="99">
        <f>IF($U$144="nulová",$N$144,0)</f>
        <v>0</v>
      </c>
      <c r="BJ144" s="6" t="s">
        <v>83</v>
      </c>
      <c r="BK144" s="99">
        <f>ROUND($L$144*$K$144,2)</f>
        <v>0</v>
      </c>
      <c r="BL144" s="6" t="s">
        <v>210</v>
      </c>
    </row>
    <row r="145" spans="2:64" s="6" customFormat="1" ht="27" customHeight="1">
      <c r="B145" s="23"/>
      <c r="C145" s="142" t="s">
        <v>216</v>
      </c>
      <c r="D145" s="142" t="s">
        <v>163</v>
      </c>
      <c r="E145" s="143" t="s">
        <v>268</v>
      </c>
      <c r="F145" s="208" t="s">
        <v>269</v>
      </c>
      <c r="G145" s="209"/>
      <c r="H145" s="209"/>
      <c r="I145" s="209"/>
      <c r="J145" s="144" t="s">
        <v>166</v>
      </c>
      <c r="K145" s="145">
        <v>1387.808</v>
      </c>
      <c r="L145" s="210">
        <v>0</v>
      </c>
      <c r="M145" s="209"/>
      <c r="N145" s="211">
        <f>ROUND($L$145*$K$145,2)</f>
        <v>0</v>
      </c>
      <c r="O145" s="209"/>
      <c r="P145" s="209"/>
      <c r="Q145" s="209"/>
      <c r="R145" s="25"/>
      <c r="T145" s="146"/>
      <c r="U145" s="31" t="s">
        <v>39</v>
      </c>
      <c r="V145" s="147">
        <v>0.6518</v>
      </c>
      <c r="W145" s="147">
        <f>$V$145*$K$145</f>
        <v>904.5732544000001</v>
      </c>
      <c r="X145" s="147">
        <v>0.00049</v>
      </c>
      <c r="Y145" s="147">
        <f>$X$145*$K$145</f>
        <v>0.68002592</v>
      </c>
      <c r="Z145" s="147">
        <v>0</v>
      </c>
      <c r="AA145" s="148">
        <f>$Z$145*$K$145</f>
        <v>0</v>
      </c>
      <c r="AR145" s="6" t="s">
        <v>210</v>
      </c>
      <c r="AT145" s="6" t="s">
        <v>163</v>
      </c>
      <c r="AU145" s="6" t="s">
        <v>83</v>
      </c>
      <c r="AY145" s="6" t="s">
        <v>162</v>
      </c>
      <c r="BE145" s="99">
        <f>IF($U$145="základná",$N$145,0)</f>
        <v>0</v>
      </c>
      <c r="BF145" s="99">
        <f>IF($U$145="znížená",$N$145,0)</f>
        <v>0</v>
      </c>
      <c r="BG145" s="99">
        <f>IF($U$145="zákl. prenesená",$N$145,0)</f>
        <v>0</v>
      </c>
      <c r="BH145" s="99">
        <f>IF($U$145="zníž. prenesená",$N$145,0)</f>
        <v>0</v>
      </c>
      <c r="BI145" s="99">
        <f>IF($U$145="nulová",$N$145,0)</f>
        <v>0</v>
      </c>
      <c r="BJ145" s="6" t="s">
        <v>83</v>
      </c>
      <c r="BK145" s="99">
        <f>ROUND($L$145*$K$145,2)</f>
        <v>0</v>
      </c>
      <c r="BL145" s="6" t="s">
        <v>210</v>
      </c>
    </row>
    <row r="146" spans="2:64" s="6" customFormat="1" ht="39" customHeight="1">
      <c r="B146" s="23"/>
      <c r="C146" s="150" t="s">
        <v>219</v>
      </c>
      <c r="D146" s="150" t="s">
        <v>229</v>
      </c>
      <c r="E146" s="151" t="s">
        <v>270</v>
      </c>
      <c r="F146" s="212" t="s">
        <v>271</v>
      </c>
      <c r="G146" s="213"/>
      <c r="H146" s="213"/>
      <c r="I146" s="213"/>
      <c r="J146" s="152" t="s">
        <v>166</v>
      </c>
      <c r="K146" s="153">
        <v>1387.808</v>
      </c>
      <c r="L146" s="214">
        <v>0</v>
      </c>
      <c r="M146" s="213"/>
      <c r="N146" s="215">
        <f>ROUND($L$146*$K$146,2)</f>
        <v>0</v>
      </c>
      <c r="O146" s="209"/>
      <c r="P146" s="209"/>
      <c r="Q146" s="209"/>
      <c r="R146" s="25"/>
      <c r="T146" s="146"/>
      <c r="U146" s="31" t="s">
        <v>39</v>
      </c>
      <c r="V146" s="147">
        <v>0</v>
      </c>
      <c r="W146" s="147">
        <f>$V$146*$K$146</f>
        <v>0</v>
      </c>
      <c r="X146" s="147">
        <v>0.01326</v>
      </c>
      <c r="Y146" s="147">
        <f>$X$146*$K$146</f>
        <v>18.40233408</v>
      </c>
      <c r="Z146" s="147">
        <v>0</v>
      </c>
      <c r="AA146" s="148">
        <f>$Z$146*$K$146</f>
        <v>0</v>
      </c>
      <c r="AR146" s="6" t="s">
        <v>232</v>
      </c>
      <c r="AT146" s="6" t="s">
        <v>229</v>
      </c>
      <c r="AU146" s="6" t="s">
        <v>83</v>
      </c>
      <c r="AY146" s="6" t="s">
        <v>162</v>
      </c>
      <c r="BE146" s="99">
        <f>IF($U$146="základná",$N$146,0)</f>
        <v>0</v>
      </c>
      <c r="BF146" s="99">
        <f>IF($U$146="znížená",$N$146,0)</f>
        <v>0</v>
      </c>
      <c r="BG146" s="99">
        <f>IF($U$146="zákl. prenesená",$N$146,0)</f>
        <v>0</v>
      </c>
      <c r="BH146" s="99">
        <f>IF($U$146="zníž. prenesená",$N$146,0)</f>
        <v>0</v>
      </c>
      <c r="BI146" s="99">
        <f>IF($U$146="nulová",$N$146,0)</f>
        <v>0</v>
      </c>
      <c r="BJ146" s="6" t="s">
        <v>83</v>
      </c>
      <c r="BK146" s="99">
        <f>ROUND($L$146*$K$146,2)</f>
        <v>0</v>
      </c>
      <c r="BL146" s="6" t="s">
        <v>210</v>
      </c>
    </row>
    <row r="147" spans="2:64" s="6" customFormat="1" ht="27" customHeight="1">
      <c r="B147" s="23"/>
      <c r="C147" s="142" t="s">
        <v>7</v>
      </c>
      <c r="D147" s="142" t="s">
        <v>163</v>
      </c>
      <c r="E147" s="143" t="s">
        <v>240</v>
      </c>
      <c r="F147" s="208" t="s">
        <v>241</v>
      </c>
      <c r="G147" s="209"/>
      <c r="H147" s="209"/>
      <c r="I147" s="209"/>
      <c r="J147" s="144" t="s">
        <v>224</v>
      </c>
      <c r="K147" s="149">
        <v>0</v>
      </c>
      <c r="L147" s="210">
        <v>0</v>
      </c>
      <c r="M147" s="209"/>
      <c r="N147" s="211">
        <f>ROUND($L$147*$K$147,2)</f>
        <v>0</v>
      </c>
      <c r="O147" s="209"/>
      <c r="P147" s="209"/>
      <c r="Q147" s="209"/>
      <c r="R147" s="25"/>
      <c r="T147" s="146"/>
      <c r="U147" s="31" t="s">
        <v>39</v>
      </c>
      <c r="V147" s="147">
        <v>0</v>
      </c>
      <c r="W147" s="147">
        <f>$V$147*$K$147</f>
        <v>0</v>
      </c>
      <c r="X147" s="147">
        <v>0</v>
      </c>
      <c r="Y147" s="147">
        <f>$X$147*$K$147</f>
        <v>0</v>
      </c>
      <c r="Z147" s="147">
        <v>0</v>
      </c>
      <c r="AA147" s="148">
        <f>$Z$147*$K$147</f>
        <v>0</v>
      </c>
      <c r="AR147" s="6" t="s">
        <v>210</v>
      </c>
      <c r="AT147" s="6" t="s">
        <v>163</v>
      </c>
      <c r="AU147" s="6" t="s">
        <v>83</v>
      </c>
      <c r="AY147" s="6" t="s">
        <v>162</v>
      </c>
      <c r="BE147" s="99">
        <f>IF($U$147="základná",$N$147,0)</f>
        <v>0</v>
      </c>
      <c r="BF147" s="99">
        <f>IF($U$147="znížená",$N$147,0)</f>
        <v>0</v>
      </c>
      <c r="BG147" s="99">
        <f>IF($U$147="zákl. prenesená",$N$147,0)</f>
        <v>0</v>
      </c>
      <c r="BH147" s="99">
        <f>IF($U$147="zníž. prenesená",$N$147,0)</f>
        <v>0</v>
      </c>
      <c r="BI147" s="99">
        <f>IF($U$147="nulová",$N$147,0)</f>
        <v>0</v>
      </c>
      <c r="BJ147" s="6" t="s">
        <v>83</v>
      </c>
      <c r="BK147" s="99">
        <f>ROUND($L$147*$K$147,2)</f>
        <v>0</v>
      </c>
      <c r="BL147" s="6" t="s">
        <v>210</v>
      </c>
    </row>
    <row r="148" spans="2:63" s="6" customFormat="1" ht="51" customHeight="1">
      <c r="B148" s="23"/>
      <c r="C148" s="24"/>
      <c r="D148" s="134" t="s">
        <v>242</v>
      </c>
      <c r="E148" s="24"/>
      <c r="F148" s="24"/>
      <c r="G148" s="24"/>
      <c r="H148" s="24"/>
      <c r="I148" s="24"/>
      <c r="J148" s="24"/>
      <c r="K148" s="24"/>
      <c r="L148" s="24"/>
      <c r="M148" s="24"/>
      <c r="N148" s="204">
        <f>$BK$148</f>
        <v>0</v>
      </c>
      <c r="O148" s="166"/>
      <c r="P148" s="166"/>
      <c r="Q148" s="166"/>
      <c r="R148" s="25"/>
      <c r="T148" s="154"/>
      <c r="U148" s="43"/>
      <c r="V148" s="43"/>
      <c r="W148" s="43"/>
      <c r="X148" s="43"/>
      <c r="Y148" s="43"/>
      <c r="Z148" s="43"/>
      <c r="AA148" s="45"/>
      <c r="AT148" s="6" t="s">
        <v>71</v>
      </c>
      <c r="AU148" s="6" t="s">
        <v>72</v>
      </c>
      <c r="AY148" s="6" t="s">
        <v>243</v>
      </c>
      <c r="BK148" s="99">
        <v>0</v>
      </c>
    </row>
    <row r="149" spans="2:18" s="6" customFormat="1" ht="7.5" customHeight="1">
      <c r="B149" s="46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8"/>
    </row>
    <row r="150" ht="14.25" customHeight="1">
      <c r="N150" s="1"/>
    </row>
    <row r="151" ht="14.25" customHeight="1">
      <c r="N151" s="1"/>
    </row>
    <row r="152" ht="14.25" customHeight="1">
      <c r="N152" s="1"/>
    </row>
    <row r="153" ht="14.25" customHeight="1">
      <c r="N153" s="1"/>
    </row>
    <row r="154" ht="14.25" customHeight="1">
      <c r="N154" s="1"/>
    </row>
    <row r="155" ht="14.25" customHeight="1">
      <c r="N155" s="1"/>
    </row>
    <row r="156" ht="14.25" customHeight="1">
      <c r="N156" s="1"/>
    </row>
    <row r="157" ht="14.25" customHeight="1">
      <c r="N157" s="1"/>
    </row>
    <row r="158" ht="14.25" customHeight="1">
      <c r="N158" s="1"/>
    </row>
    <row r="159" ht="14.25" customHeight="1">
      <c r="N159" s="1"/>
    </row>
    <row r="160" ht="14.25" customHeight="1">
      <c r="N160" s="1"/>
    </row>
    <row r="161" s="2" customFormat="1" ht="14.25" customHeight="1">
      <c r="N161" s="1"/>
    </row>
    <row r="162" ht="14.25" customHeight="1">
      <c r="N162" s="1"/>
    </row>
    <row r="163" ht="14.25" customHeight="1">
      <c r="N163" s="1"/>
    </row>
    <row r="164" ht="14.25" customHeight="1">
      <c r="N164" s="1"/>
    </row>
    <row r="165" ht="14.25" customHeight="1">
      <c r="N165" s="1"/>
    </row>
    <row r="166" ht="14.25" customHeight="1">
      <c r="N166" s="1"/>
    </row>
    <row r="167" ht="14.25" customHeight="1">
      <c r="N167" s="1"/>
    </row>
    <row r="168" ht="14.25" customHeight="1">
      <c r="N168" s="1"/>
    </row>
    <row r="169" ht="14.25" customHeight="1">
      <c r="N169" s="1"/>
    </row>
    <row r="170" ht="14.25" customHeight="1">
      <c r="N170" s="1"/>
    </row>
    <row r="171" ht="14.25" customHeight="1">
      <c r="N171" s="1"/>
    </row>
    <row r="172" ht="14.25" customHeight="1">
      <c r="N172" s="1"/>
    </row>
    <row r="173" ht="14.25" customHeight="1">
      <c r="N173" s="1"/>
    </row>
    <row r="174" ht="14.25" customHeight="1">
      <c r="N174" s="1"/>
    </row>
    <row r="175" ht="14.25" customHeight="1">
      <c r="N175" s="1"/>
    </row>
    <row r="176" ht="14.25" customHeight="1">
      <c r="N176" s="1"/>
    </row>
    <row r="177" ht="14.25" customHeight="1">
      <c r="N177" s="1"/>
    </row>
    <row r="178" ht="14.25" customHeight="1">
      <c r="N178" s="1"/>
    </row>
    <row r="179" ht="14.25" customHeight="1">
      <c r="N179" s="1"/>
    </row>
    <row r="180" ht="14.25" customHeight="1">
      <c r="N180" s="1"/>
    </row>
    <row r="181" ht="14.25" customHeight="1">
      <c r="N181" s="1"/>
    </row>
    <row r="182" ht="14.25" customHeight="1">
      <c r="N182" s="1"/>
    </row>
    <row r="183" ht="14.25" customHeight="1">
      <c r="N183" s="1"/>
    </row>
    <row r="184" ht="14.25" customHeight="1">
      <c r="N184" s="1"/>
    </row>
    <row r="185" ht="14.25" customHeight="1">
      <c r="N185" s="1"/>
    </row>
    <row r="186" ht="14.25" customHeight="1">
      <c r="N186" s="1"/>
    </row>
    <row r="187" ht="14.25" customHeight="1">
      <c r="N187" s="1"/>
    </row>
    <row r="188" ht="14.25" customHeight="1">
      <c r="N188" s="1"/>
    </row>
    <row r="189" ht="14.25" customHeight="1">
      <c r="N189" s="1"/>
    </row>
    <row r="190" ht="14.25" customHeight="1">
      <c r="N190" s="1"/>
    </row>
    <row r="191" ht="14.25" customHeight="1">
      <c r="N191" s="1"/>
    </row>
    <row r="192" ht="14.25" customHeight="1">
      <c r="N192" s="1"/>
    </row>
    <row r="193" ht="14.25" customHeight="1">
      <c r="N193" s="1"/>
    </row>
    <row r="194" ht="14.25" customHeight="1">
      <c r="N194" s="1"/>
    </row>
    <row r="195" ht="14.25" customHeight="1">
      <c r="N195" s="1"/>
    </row>
    <row r="196" ht="14.25" customHeight="1">
      <c r="N196" s="1"/>
    </row>
    <row r="197" ht="14.25" customHeight="1">
      <c r="N197" s="1"/>
    </row>
    <row r="198" ht="14.25" customHeight="1">
      <c r="N198" s="1"/>
    </row>
    <row r="199" ht="14.25" customHeight="1">
      <c r="N199" s="1"/>
    </row>
    <row r="200" ht="14.25" customHeight="1">
      <c r="N200" s="1"/>
    </row>
    <row r="201" ht="14.25" customHeight="1">
      <c r="N201" s="1"/>
    </row>
    <row r="202" ht="14.25" customHeight="1">
      <c r="N202" s="1"/>
    </row>
    <row r="203" ht="14.25" customHeight="1">
      <c r="N203" s="1"/>
    </row>
    <row r="204" ht="14.25" customHeight="1">
      <c r="N204" s="1"/>
    </row>
    <row r="205" ht="14.25" customHeight="1">
      <c r="N205" s="1"/>
    </row>
    <row r="206" ht="14.25" customHeight="1">
      <c r="N206" s="1"/>
    </row>
    <row r="207" ht="14.25" customHeight="1">
      <c r="N207" s="1"/>
    </row>
    <row r="208" ht="14.25" customHeight="1">
      <c r="N208" s="1"/>
    </row>
    <row r="209" ht="14.25" customHeight="1">
      <c r="N209" s="1"/>
    </row>
    <row r="210" ht="14.25" customHeight="1">
      <c r="N210" s="1"/>
    </row>
    <row r="211" ht="14.25" customHeight="1">
      <c r="N211" s="1"/>
    </row>
    <row r="212" ht="14.25" customHeight="1">
      <c r="N212" s="1"/>
    </row>
    <row r="213" ht="14.25" customHeight="1">
      <c r="N213" s="1"/>
    </row>
    <row r="214" ht="14.25" customHeight="1">
      <c r="N214" s="1"/>
    </row>
    <row r="215" ht="14.25" customHeight="1">
      <c r="N215" s="1"/>
    </row>
    <row r="216" ht="14.25" customHeight="1">
      <c r="N216" s="1"/>
    </row>
    <row r="217" ht="14.25" customHeight="1">
      <c r="N217" s="1"/>
    </row>
    <row r="218" ht="14.25" customHeight="1">
      <c r="N218" s="1"/>
    </row>
    <row r="219" ht="14.25" customHeight="1">
      <c r="N219" s="1"/>
    </row>
    <row r="220" ht="14.25" customHeight="1">
      <c r="N220" s="1"/>
    </row>
    <row r="221" ht="14.25" customHeight="1">
      <c r="N221" s="1"/>
    </row>
    <row r="222" ht="14.25" customHeight="1">
      <c r="N222" s="1"/>
    </row>
    <row r="223" ht="14.25" customHeight="1">
      <c r="N223" s="1"/>
    </row>
    <row r="224" ht="14.25" customHeight="1">
      <c r="N224" s="1"/>
    </row>
    <row r="225" ht="14.25" customHeight="1">
      <c r="N225" s="1"/>
    </row>
    <row r="226" ht="14.25" customHeight="1">
      <c r="N226" s="1"/>
    </row>
    <row r="227" ht="14.25" customHeight="1">
      <c r="N227" s="1"/>
    </row>
    <row r="228" ht="14.25" customHeight="1">
      <c r="N228" s="1"/>
    </row>
    <row r="229" ht="14.25" customHeight="1">
      <c r="N229" s="1"/>
    </row>
    <row r="230" ht="14.25" customHeight="1">
      <c r="N230" s="1"/>
    </row>
    <row r="231" ht="14.25" customHeight="1">
      <c r="N231" s="1"/>
    </row>
    <row r="232" ht="14.25" customHeight="1">
      <c r="N232" s="1"/>
    </row>
    <row r="233" ht="14.25" customHeight="1">
      <c r="N233" s="1"/>
    </row>
    <row r="234" ht="14.25" customHeight="1">
      <c r="N234" s="1"/>
    </row>
    <row r="235" ht="14.25" customHeight="1">
      <c r="N235" s="1"/>
    </row>
    <row r="236" ht="14.25" customHeight="1">
      <c r="N236" s="1"/>
    </row>
    <row r="237" ht="14.25" customHeight="1">
      <c r="N237" s="1"/>
    </row>
    <row r="238" ht="14.25" customHeight="1">
      <c r="N238" s="1"/>
    </row>
    <row r="239" ht="14.25" customHeight="1">
      <c r="N239" s="1"/>
    </row>
    <row r="240" ht="14.25" customHeight="1">
      <c r="N240" s="1"/>
    </row>
    <row r="241" ht="14.25" customHeight="1">
      <c r="N241" s="1"/>
    </row>
    <row r="242" ht="14.25" customHeight="1">
      <c r="N242" s="1"/>
    </row>
    <row r="243" ht="14.25" customHeight="1">
      <c r="N243" s="1"/>
    </row>
    <row r="244" ht="14.25" customHeight="1">
      <c r="N244" s="1"/>
    </row>
    <row r="245" ht="14.25" customHeight="1">
      <c r="N245" s="1"/>
    </row>
    <row r="246" ht="14.25" customHeight="1">
      <c r="N246" s="1"/>
    </row>
    <row r="247" ht="14.25" customHeight="1">
      <c r="N247" s="1"/>
    </row>
    <row r="248" ht="14.25" customHeight="1">
      <c r="N248" s="1"/>
    </row>
    <row r="249" ht="14.25" customHeight="1">
      <c r="N249" s="1"/>
    </row>
    <row r="250" ht="14.25" customHeight="1">
      <c r="N250" s="1"/>
    </row>
    <row r="251" ht="14.25" customHeight="1">
      <c r="N251" s="1"/>
    </row>
    <row r="252" ht="14.25" customHeight="1">
      <c r="N252" s="1"/>
    </row>
    <row r="253" ht="14.25" customHeight="1">
      <c r="N253" s="1"/>
    </row>
    <row r="254" ht="14.25" customHeight="1">
      <c r="N254" s="1"/>
    </row>
    <row r="255" ht="14.25" customHeight="1">
      <c r="N255" s="1"/>
    </row>
    <row r="256" ht="14.25" customHeight="1">
      <c r="N256" s="1"/>
    </row>
    <row r="257" ht="14.25" customHeight="1">
      <c r="N257" s="1"/>
    </row>
    <row r="258" ht="14.25" customHeight="1">
      <c r="N258" s="1"/>
    </row>
    <row r="259" ht="14.25" customHeight="1">
      <c r="N259" s="1"/>
    </row>
    <row r="260" ht="14.25" customHeight="1">
      <c r="N260" s="1"/>
    </row>
    <row r="261" ht="14.25" customHeight="1">
      <c r="N261" s="1"/>
    </row>
    <row r="262" ht="14.25" customHeight="1">
      <c r="N262" s="1"/>
    </row>
    <row r="263" ht="14.25" customHeight="1">
      <c r="N263" s="1"/>
    </row>
    <row r="264" ht="14.25" customHeight="1">
      <c r="N264" s="1"/>
    </row>
    <row r="265" ht="14.25" customHeight="1">
      <c r="N265" s="1"/>
    </row>
    <row r="266" ht="14.25" customHeight="1">
      <c r="N266" s="1"/>
    </row>
    <row r="267" ht="14.25" customHeight="1">
      <c r="N267" s="1"/>
    </row>
    <row r="268" ht="14.25" customHeight="1">
      <c r="N268" s="1"/>
    </row>
    <row r="269" ht="14.25" customHeight="1">
      <c r="N269" s="1"/>
    </row>
    <row r="270" ht="14.25" customHeight="1">
      <c r="N270" s="1"/>
    </row>
    <row r="271" ht="14.25" customHeight="1">
      <c r="N271" s="1"/>
    </row>
    <row r="272" ht="14.25" customHeight="1">
      <c r="N272" s="1"/>
    </row>
    <row r="273" ht="14.25" customHeight="1">
      <c r="N273" s="1"/>
    </row>
    <row r="274" ht="14.25" customHeight="1">
      <c r="N274" s="1"/>
    </row>
    <row r="275" ht="14.25" customHeight="1">
      <c r="N275" s="1"/>
    </row>
    <row r="276" ht="14.25" customHeight="1">
      <c r="N276" s="1"/>
    </row>
    <row r="277" ht="14.25" customHeight="1">
      <c r="N277" s="1"/>
    </row>
    <row r="278" ht="14.25" customHeight="1">
      <c r="N278" s="1"/>
    </row>
    <row r="279" ht="14.25" customHeight="1">
      <c r="N279" s="1"/>
    </row>
    <row r="280" ht="14.25" customHeight="1">
      <c r="N280" s="1"/>
    </row>
    <row r="281" ht="14.25" customHeight="1">
      <c r="N281" s="1"/>
    </row>
    <row r="282" ht="14.25" customHeight="1">
      <c r="N282" s="1"/>
    </row>
    <row r="283" ht="14.25" customHeight="1">
      <c r="N283" s="1"/>
    </row>
    <row r="284" ht="14.25" customHeight="1">
      <c r="N284" s="1"/>
    </row>
    <row r="285" ht="14.25" customHeight="1">
      <c r="N285" s="1"/>
    </row>
    <row r="286" ht="14.25" customHeight="1">
      <c r="N286" s="1"/>
    </row>
    <row r="287" ht="14.25" customHeight="1">
      <c r="N287" s="1"/>
    </row>
    <row r="288" ht="14.25" customHeight="1">
      <c r="N288" s="1"/>
    </row>
    <row r="289" ht="14.25" customHeight="1">
      <c r="N289" s="1"/>
    </row>
    <row r="290" ht="14.25" customHeight="1">
      <c r="N290" s="1"/>
    </row>
    <row r="291" ht="14.25" customHeight="1">
      <c r="N291" s="1"/>
    </row>
    <row r="292" ht="14.25" customHeight="1">
      <c r="N292" s="1"/>
    </row>
    <row r="293" ht="14.25" customHeight="1">
      <c r="N293" s="1"/>
    </row>
    <row r="294" ht="14.25" customHeight="1">
      <c r="N294" s="1"/>
    </row>
    <row r="295" ht="14.25" customHeight="1">
      <c r="N295" s="1"/>
    </row>
    <row r="296" ht="14.25" customHeight="1">
      <c r="N296" s="1"/>
    </row>
    <row r="297" ht="14.25" customHeight="1">
      <c r="N297" s="1"/>
    </row>
    <row r="298" ht="14.25" customHeight="1">
      <c r="N298" s="1"/>
    </row>
    <row r="299" ht="14.25" customHeight="1">
      <c r="N299" s="1"/>
    </row>
    <row r="300" ht="14.25" customHeight="1">
      <c r="N300" s="1"/>
    </row>
    <row r="301" ht="14.25" customHeight="1">
      <c r="N301" s="1"/>
    </row>
    <row r="302" ht="14.25" customHeight="1">
      <c r="N302" s="1"/>
    </row>
    <row r="303" ht="14.25" customHeight="1">
      <c r="N303" s="1"/>
    </row>
    <row r="304" ht="14.25" customHeight="1">
      <c r="N304" s="1"/>
    </row>
    <row r="305" ht="14.25" customHeight="1">
      <c r="N305" s="1"/>
    </row>
    <row r="306" ht="14.25" customHeight="1">
      <c r="N306" s="1"/>
    </row>
    <row r="307" ht="14.25" customHeight="1">
      <c r="N307" s="1"/>
    </row>
    <row r="308" ht="14.25" customHeight="1">
      <c r="N308" s="1"/>
    </row>
    <row r="309" ht="14.25" customHeight="1">
      <c r="N309" s="1"/>
    </row>
    <row r="310" ht="14.25" customHeight="1">
      <c r="N310" s="1"/>
    </row>
    <row r="311" ht="14.25" customHeight="1">
      <c r="N311" s="1"/>
    </row>
    <row r="312" ht="14.25" customHeight="1">
      <c r="N312" s="1"/>
    </row>
    <row r="313" ht="14.25" customHeight="1">
      <c r="N313" s="1"/>
    </row>
    <row r="314" ht="14.25" customHeight="1">
      <c r="N314" s="1"/>
    </row>
    <row r="315" ht="14.25" customHeight="1">
      <c r="N315" s="1"/>
    </row>
    <row r="316" ht="14.25" customHeight="1">
      <c r="N316" s="1"/>
    </row>
    <row r="317" ht="14.25" customHeight="1">
      <c r="N317" s="1"/>
    </row>
    <row r="318" ht="14.25" customHeight="1">
      <c r="N318" s="1"/>
    </row>
    <row r="319" ht="14.25" customHeight="1">
      <c r="N319" s="1"/>
    </row>
    <row r="320" ht="14.25" customHeight="1">
      <c r="N320" s="1"/>
    </row>
    <row r="321" ht="14.25" customHeight="1">
      <c r="N321" s="1"/>
    </row>
    <row r="322" ht="14.25" customHeight="1">
      <c r="N322" s="1"/>
    </row>
    <row r="323" ht="14.25" customHeight="1">
      <c r="N323" s="1"/>
    </row>
    <row r="324" ht="14.25" customHeight="1">
      <c r="N324" s="1"/>
    </row>
    <row r="325" ht="14.25" customHeight="1">
      <c r="N325" s="1"/>
    </row>
    <row r="326" ht="14.25" customHeight="1">
      <c r="N326" s="1"/>
    </row>
    <row r="327" ht="14.25" customHeight="1">
      <c r="N327" s="1"/>
    </row>
    <row r="328" ht="14.25" customHeight="1">
      <c r="N328" s="1"/>
    </row>
    <row r="329" ht="14.25" customHeight="1">
      <c r="N329" s="1"/>
    </row>
    <row r="330" ht="14.25" customHeight="1">
      <c r="N330" s="1"/>
    </row>
    <row r="331" ht="14.25" customHeight="1">
      <c r="N331" s="1"/>
    </row>
    <row r="332" ht="14.25" customHeight="1">
      <c r="N332" s="1"/>
    </row>
    <row r="333" ht="14.25" customHeight="1">
      <c r="N333" s="1"/>
    </row>
    <row r="334" ht="14.25" customHeight="1">
      <c r="N334" s="1"/>
    </row>
    <row r="335" ht="14.25" customHeight="1">
      <c r="N335" s="1"/>
    </row>
    <row r="336" ht="14.25" customHeight="1">
      <c r="N336" s="1"/>
    </row>
    <row r="337" ht="14.25" customHeight="1">
      <c r="N337" s="1"/>
    </row>
    <row r="338" ht="14.25" customHeight="1">
      <c r="N338" s="1"/>
    </row>
    <row r="339" ht="14.25" customHeight="1">
      <c r="N339" s="1"/>
    </row>
    <row r="340" ht="14.25" customHeight="1">
      <c r="N340" s="1"/>
    </row>
    <row r="341" ht="14.25" customHeight="1">
      <c r="N341" s="1"/>
    </row>
    <row r="342" ht="14.25" customHeight="1">
      <c r="N342" s="1"/>
    </row>
    <row r="343" ht="14.25" customHeight="1">
      <c r="N343" s="1"/>
    </row>
    <row r="344" ht="14.25" customHeight="1">
      <c r="N344" s="1"/>
    </row>
    <row r="345" ht="14.25" customHeight="1">
      <c r="N345" s="1"/>
    </row>
    <row r="346" ht="14.25" customHeight="1">
      <c r="N346" s="1"/>
    </row>
    <row r="347" ht="14.25" customHeight="1">
      <c r="N347" s="1"/>
    </row>
    <row r="348" ht="14.25" customHeight="1">
      <c r="N348" s="1"/>
    </row>
    <row r="349" ht="14.25" customHeight="1">
      <c r="N349" s="1"/>
    </row>
    <row r="350" ht="14.25" customHeight="1">
      <c r="N350" s="1"/>
    </row>
    <row r="351" ht="14.25" customHeight="1">
      <c r="N351" s="1"/>
    </row>
    <row r="352" ht="14.25" customHeight="1">
      <c r="N352" s="1"/>
    </row>
    <row r="353" ht="14.25" customHeight="1">
      <c r="N353" s="1"/>
    </row>
    <row r="354" ht="14.25" customHeight="1">
      <c r="N354" s="1"/>
    </row>
    <row r="355" ht="14.25" customHeight="1">
      <c r="N355" s="1"/>
    </row>
    <row r="356" ht="14.25" customHeight="1">
      <c r="N356" s="1"/>
    </row>
    <row r="357" ht="14.25" customHeight="1">
      <c r="N357" s="1"/>
    </row>
    <row r="358" ht="14.25" customHeight="1">
      <c r="N358" s="1"/>
    </row>
    <row r="359" ht="14.25" customHeight="1">
      <c r="N359" s="1"/>
    </row>
    <row r="360" ht="14.25" customHeight="1">
      <c r="N360" s="1"/>
    </row>
    <row r="361" ht="14.25" customHeight="1">
      <c r="N361" s="1"/>
    </row>
    <row r="362" ht="14.25" customHeight="1">
      <c r="N362" s="1"/>
    </row>
    <row r="363" ht="14.25" customHeight="1">
      <c r="N363" s="1"/>
    </row>
    <row r="364" ht="14.25" customHeight="1">
      <c r="N364" s="1"/>
    </row>
    <row r="365" ht="14.25" customHeight="1">
      <c r="N365" s="1"/>
    </row>
    <row r="366" ht="14.25" customHeight="1">
      <c r="N366" s="1"/>
    </row>
    <row r="367" ht="14.25" customHeight="1">
      <c r="N367" s="1"/>
    </row>
    <row r="368" ht="14.25" customHeight="1">
      <c r="N368" s="1"/>
    </row>
    <row r="369" ht="14.25" customHeight="1">
      <c r="N369" s="1"/>
    </row>
    <row r="370" ht="14.25" customHeight="1">
      <c r="N370" s="1"/>
    </row>
    <row r="371" ht="14.25" customHeight="1">
      <c r="N371" s="1"/>
    </row>
    <row r="372" ht="14.25" customHeight="1">
      <c r="N372" s="1"/>
    </row>
    <row r="373" ht="14.25" customHeight="1">
      <c r="N373" s="1"/>
    </row>
    <row r="374" ht="14.25" customHeight="1">
      <c r="N374" s="1"/>
    </row>
    <row r="375" ht="14.25" customHeight="1">
      <c r="N375" s="1"/>
    </row>
    <row r="376" ht="14.25" customHeight="1">
      <c r="N376" s="1"/>
    </row>
    <row r="377" ht="14.25" customHeight="1">
      <c r="N377" s="1"/>
    </row>
    <row r="378" ht="14.25" customHeight="1">
      <c r="N378" s="1"/>
    </row>
    <row r="379" ht="14.25" customHeight="1">
      <c r="N379" s="1"/>
    </row>
    <row r="380" ht="14.25" customHeight="1">
      <c r="N380" s="1"/>
    </row>
    <row r="381" ht="14.25" customHeight="1">
      <c r="N381" s="1"/>
    </row>
    <row r="382" ht="14.25" customHeight="1">
      <c r="N382" s="1"/>
    </row>
    <row r="383" ht="14.25" customHeight="1">
      <c r="N383" s="1"/>
    </row>
    <row r="384" ht="14.25" customHeight="1">
      <c r="N384" s="1"/>
    </row>
    <row r="385" ht="14.25" customHeight="1">
      <c r="N385" s="1"/>
    </row>
    <row r="386" ht="14.25" customHeight="1">
      <c r="N386" s="1"/>
    </row>
    <row r="387" ht="14.25" customHeight="1">
      <c r="N387" s="1"/>
    </row>
    <row r="388" ht="14.25" customHeight="1">
      <c r="N388" s="1"/>
    </row>
    <row r="389" ht="14.25" customHeight="1">
      <c r="N389" s="1"/>
    </row>
    <row r="390" ht="14.25" customHeight="1">
      <c r="N390" s="1"/>
    </row>
    <row r="391" ht="14.25" customHeight="1">
      <c r="N391" s="1"/>
    </row>
    <row r="392" ht="14.25" customHeight="1">
      <c r="N392" s="1"/>
    </row>
    <row r="393" ht="14.25" customHeight="1">
      <c r="N393" s="1"/>
    </row>
    <row r="394" ht="14.25" customHeight="1">
      <c r="N394" s="1"/>
    </row>
    <row r="395" ht="14.25" customHeight="1">
      <c r="N395" s="1"/>
    </row>
    <row r="396" ht="14.25" customHeight="1">
      <c r="N396" s="1"/>
    </row>
    <row r="397" ht="14.25" customHeight="1">
      <c r="N397" s="1"/>
    </row>
    <row r="398" ht="14.25" customHeight="1">
      <c r="N398" s="1"/>
    </row>
    <row r="399" ht="14.25" customHeight="1">
      <c r="N399" s="1"/>
    </row>
    <row r="400" ht="14.25" customHeight="1">
      <c r="N400" s="1"/>
    </row>
    <row r="401" ht="14.25" customHeight="1">
      <c r="N401" s="1"/>
    </row>
    <row r="402" ht="14.25" customHeight="1">
      <c r="N402" s="1"/>
    </row>
    <row r="403" ht="14.25" customHeight="1">
      <c r="N403" s="1"/>
    </row>
    <row r="404" ht="14.25" customHeight="1">
      <c r="N404" s="1"/>
    </row>
    <row r="405" ht="14.25" customHeight="1">
      <c r="N405" s="1"/>
    </row>
    <row r="406" ht="14.25" customHeight="1">
      <c r="N406" s="1"/>
    </row>
    <row r="407" ht="14.25" customHeight="1">
      <c r="N407" s="1"/>
    </row>
    <row r="408" ht="14.25" customHeight="1">
      <c r="N408" s="1"/>
    </row>
    <row r="409" ht="14.25" customHeight="1">
      <c r="N409" s="1"/>
    </row>
    <row r="410" ht="14.25" customHeight="1">
      <c r="N410" s="1"/>
    </row>
    <row r="411" ht="14.25" customHeight="1">
      <c r="N411" s="1"/>
    </row>
    <row r="412" ht="14.25" customHeight="1">
      <c r="N412" s="1"/>
    </row>
    <row r="413" ht="14.25" customHeight="1">
      <c r="N413" s="1"/>
    </row>
    <row r="414" ht="14.25" customHeight="1">
      <c r="N414" s="1"/>
    </row>
    <row r="415" ht="14.25" customHeight="1">
      <c r="N415" s="1"/>
    </row>
    <row r="416" ht="14.25" customHeight="1">
      <c r="N416" s="1"/>
    </row>
    <row r="417" ht="14.25" customHeight="1">
      <c r="N417" s="1"/>
    </row>
    <row r="418" ht="14.25" customHeight="1">
      <c r="N418" s="1"/>
    </row>
    <row r="419" ht="14.25" customHeight="1">
      <c r="N419" s="1"/>
    </row>
    <row r="420" ht="14.25" customHeight="1">
      <c r="N420" s="1"/>
    </row>
    <row r="421" ht="14.25" customHeight="1">
      <c r="N421" s="1"/>
    </row>
    <row r="422" ht="14.25" customHeight="1">
      <c r="N422" s="1"/>
    </row>
    <row r="423" ht="14.25" customHeight="1">
      <c r="N423" s="1"/>
    </row>
    <row r="424" ht="14.25" customHeight="1">
      <c r="N424" s="1"/>
    </row>
    <row r="425" ht="14.25" customHeight="1">
      <c r="N425" s="1"/>
    </row>
    <row r="426" ht="14.25" customHeight="1">
      <c r="N426" s="1"/>
    </row>
    <row r="427" ht="14.25" customHeight="1">
      <c r="N427" s="1"/>
    </row>
    <row r="428" ht="14.25" customHeight="1">
      <c r="N428" s="1"/>
    </row>
    <row r="429" ht="14.25" customHeight="1">
      <c r="N429" s="1"/>
    </row>
    <row r="430" ht="14.25" customHeight="1">
      <c r="N430" s="1"/>
    </row>
    <row r="431" ht="14.25" customHeight="1">
      <c r="N431" s="1"/>
    </row>
    <row r="432" ht="14.25" customHeight="1">
      <c r="N432" s="1"/>
    </row>
    <row r="433" ht="14.25" customHeight="1">
      <c r="N433" s="1"/>
    </row>
    <row r="434" ht="14.25" customHeight="1">
      <c r="N434" s="1"/>
    </row>
    <row r="435" ht="14.25" customHeight="1">
      <c r="N435" s="1"/>
    </row>
    <row r="436" ht="14.25" customHeight="1">
      <c r="N436" s="1"/>
    </row>
    <row r="437" ht="14.25" customHeight="1">
      <c r="N437" s="1"/>
    </row>
    <row r="438" ht="14.25" customHeight="1">
      <c r="N438" s="1"/>
    </row>
    <row r="439" ht="14.25" customHeight="1">
      <c r="N439" s="1"/>
    </row>
    <row r="440" ht="14.25" customHeight="1">
      <c r="N440" s="1"/>
    </row>
    <row r="441" ht="14.25" customHeight="1">
      <c r="N441" s="1"/>
    </row>
    <row r="442" ht="14.25" customHeight="1">
      <c r="N442" s="1"/>
    </row>
    <row r="443" ht="14.25" customHeight="1">
      <c r="N443" s="1"/>
    </row>
    <row r="444" ht="14.25" customHeight="1">
      <c r="N444" s="1"/>
    </row>
    <row r="445" ht="14.25" customHeight="1">
      <c r="N445" s="1"/>
    </row>
    <row r="446" ht="14.25" customHeight="1">
      <c r="N446" s="1"/>
    </row>
    <row r="447" ht="14.25" customHeight="1">
      <c r="N447" s="1"/>
    </row>
    <row r="448" ht="14.25" customHeight="1">
      <c r="N448" s="1"/>
    </row>
    <row r="449" ht="14.25" customHeight="1">
      <c r="N449" s="1"/>
    </row>
    <row r="450" ht="14.25" customHeight="1">
      <c r="N450" s="1"/>
    </row>
    <row r="451" ht="14.25" customHeight="1">
      <c r="N451" s="1"/>
    </row>
    <row r="452" ht="14.25" customHeight="1">
      <c r="N452" s="1"/>
    </row>
    <row r="453" ht="14.25" customHeight="1">
      <c r="N453" s="1"/>
    </row>
    <row r="454" ht="14.25" customHeight="1">
      <c r="N454" s="1"/>
    </row>
    <row r="455" ht="14.25" customHeight="1">
      <c r="N455" s="1"/>
    </row>
    <row r="456" ht="14.25" customHeight="1">
      <c r="N456" s="1"/>
    </row>
    <row r="457" ht="14.25" customHeight="1">
      <c r="N457" s="1"/>
    </row>
    <row r="458" ht="14.25" customHeight="1">
      <c r="N458" s="1"/>
    </row>
    <row r="459" ht="14.25" customHeight="1">
      <c r="N459" s="1"/>
    </row>
    <row r="460" ht="14.25" customHeight="1">
      <c r="N460" s="1"/>
    </row>
    <row r="461" ht="14.25" customHeight="1">
      <c r="N461" s="1"/>
    </row>
    <row r="462" ht="14.25" customHeight="1">
      <c r="N462" s="1"/>
    </row>
    <row r="463" ht="14.25" customHeight="1">
      <c r="N463" s="1"/>
    </row>
    <row r="464" ht="14.25" customHeight="1">
      <c r="N464" s="1"/>
    </row>
    <row r="465" ht="14.25" customHeight="1">
      <c r="N465" s="1"/>
    </row>
    <row r="466" ht="14.25" customHeight="1">
      <c r="N466" s="1"/>
    </row>
    <row r="467" ht="14.25" customHeight="1">
      <c r="N467" s="1"/>
    </row>
    <row r="468" ht="14.25" customHeight="1">
      <c r="N468" s="1"/>
    </row>
    <row r="469" ht="14.25" customHeight="1">
      <c r="N469" s="1"/>
    </row>
    <row r="470" ht="14.25" customHeight="1">
      <c r="N470" s="1"/>
    </row>
    <row r="471" ht="14.25" customHeight="1">
      <c r="N471" s="1"/>
    </row>
    <row r="472" ht="14.25" customHeight="1">
      <c r="N472" s="1"/>
    </row>
    <row r="473" ht="14.25" customHeight="1">
      <c r="N473" s="1"/>
    </row>
    <row r="474" ht="14.25" customHeight="1">
      <c r="N474" s="1"/>
    </row>
    <row r="475" ht="14.25" customHeight="1">
      <c r="N475" s="1"/>
    </row>
    <row r="476" ht="14.25" customHeight="1">
      <c r="N476" s="1"/>
    </row>
    <row r="477" ht="14.25" customHeight="1">
      <c r="N477" s="1"/>
    </row>
    <row r="478" ht="14.25" customHeight="1">
      <c r="N478" s="1"/>
    </row>
    <row r="479" ht="14.25" customHeight="1">
      <c r="N479" s="1"/>
    </row>
    <row r="480" ht="14.25" customHeight="1">
      <c r="N480" s="1"/>
    </row>
    <row r="481" ht="14.25" customHeight="1">
      <c r="N481" s="1"/>
    </row>
    <row r="482" ht="14.25" customHeight="1">
      <c r="N482" s="1"/>
    </row>
    <row r="483" ht="14.25" customHeight="1">
      <c r="N483" s="1"/>
    </row>
    <row r="484" ht="14.25" customHeight="1">
      <c r="N484" s="1"/>
    </row>
    <row r="485" ht="14.25" customHeight="1">
      <c r="N485" s="1"/>
    </row>
    <row r="486" ht="14.25" customHeight="1">
      <c r="N486" s="1"/>
    </row>
    <row r="487" ht="14.25" customHeight="1">
      <c r="N487" s="1"/>
    </row>
    <row r="488" ht="14.25" customHeight="1">
      <c r="N488" s="1"/>
    </row>
    <row r="489" ht="14.25" customHeight="1">
      <c r="N489" s="1"/>
    </row>
    <row r="490" ht="14.25" customHeight="1">
      <c r="N490" s="1"/>
    </row>
    <row r="491" ht="14.25" customHeight="1">
      <c r="N491" s="1"/>
    </row>
    <row r="492" ht="14.25" customHeight="1">
      <c r="N492" s="1"/>
    </row>
    <row r="493" ht="14.25" customHeight="1">
      <c r="N493" s="1"/>
    </row>
    <row r="494" ht="14.25" customHeight="1">
      <c r="N494" s="1"/>
    </row>
    <row r="495" ht="14.25" customHeight="1">
      <c r="N495" s="1"/>
    </row>
    <row r="496" ht="14.25" customHeight="1">
      <c r="N496" s="1"/>
    </row>
    <row r="497" ht="14.25" customHeight="1">
      <c r="N497" s="1"/>
    </row>
    <row r="498" ht="14.25" customHeight="1">
      <c r="N498" s="1"/>
    </row>
    <row r="499" ht="14.25" customHeight="1">
      <c r="N499" s="1"/>
    </row>
    <row r="500" ht="14.25" customHeight="1">
      <c r="N500" s="1"/>
    </row>
    <row r="65535" ht="14.25" customHeight="1">
      <c r="N65535" s="2">
        <f>$N$148</f>
        <v>0</v>
      </c>
    </row>
  </sheetData>
  <sheetProtection password="CC35" sheet="1" objects="1" scenarios="1" formatColumns="0" formatRows="0" sort="0" autoFilter="0"/>
  <mergeCells count="136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O22:P22"/>
    <mergeCell ref="M25:P25"/>
    <mergeCell ref="M26:P26"/>
    <mergeCell ref="M28:P28"/>
    <mergeCell ref="H30:J30"/>
    <mergeCell ref="M30:P30"/>
    <mergeCell ref="H31:J31"/>
    <mergeCell ref="M31:P31"/>
    <mergeCell ref="H32:J32"/>
    <mergeCell ref="M32:P32"/>
    <mergeCell ref="H33:J33"/>
    <mergeCell ref="M33:P33"/>
    <mergeCell ref="H34:J34"/>
    <mergeCell ref="M34:P34"/>
    <mergeCell ref="L36:P36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6:Q96"/>
    <mergeCell ref="D97:H97"/>
    <mergeCell ref="N97:Q97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N102:Q102"/>
    <mergeCell ref="L104:Q104"/>
    <mergeCell ref="C110:Q110"/>
    <mergeCell ref="F112:P112"/>
    <mergeCell ref="F113:P113"/>
    <mergeCell ref="F114:P114"/>
    <mergeCell ref="M116:P116"/>
    <mergeCell ref="M118:Q118"/>
    <mergeCell ref="M119:Q119"/>
    <mergeCell ref="F121:I121"/>
    <mergeCell ref="L121:M121"/>
    <mergeCell ref="N121:Q121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N145:Q145"/>
    <mergeCell ref="F141:I141"/>
    <mergeCell ref="L141:M141"/>
    <mergeCell ref="N141:Q141"/>
    <mergeCell ref="F142:I142"/>
    <mergeCell ref="L142:M142"/>
    <mergeCell ref="N142:Q142"/>
    <mergeCell ref="L146:M146"/>
    <mergeCell ref="N146:Q146"/>
    <mergeCell ref="F147:I147"/>
    <mergeCell ref="L147:M147"/>
    <mergeCell ref="N147:Q147"/>
    <mergeCell ref="F144:I144"/>
    <mergeCell ref="L144:M144"/>
    <mergeCell ref="N144:Q144"/>
    <mergeCell ref="F145:I145"/>
    <mergeCell ref="L145:M145"/>
    <mergeCell ref="N148:Q148"/>
    <mergeCell ref="H1:K1"/>
    <mergeCell ref="S2:AC2"/>
    <mergeCell ref="N122:Q122"/>
    <mergeCell ref="N123:Q123"/>
    <mergeCell ref="N124:Q124"/>
    <mergeCell ref="N130:Q130"/>
    <mergeCell ref="N131:Q131"/>
    <mergeCell ref="N143:Q143"/>
    <mergeCell ref="F146:I146"/>
  </mergeCells>
  <hyperlinks>
    <hyperlink ref="F1:G1" location="C2" tooltip="Krycí list rozpočtu" display="1) Krycí list rozpočtu"/>
    <hyperlink ref="H1:K1" location="C87" tooltip="Rekapitulácia rozpočtu" display="2) Rekapitulácia rozpočtu"/>
    <hyperlink ref="L1" location="C121" tooltip="Rozpočet" display="3) Rozpočet"/>
    <hyperlink ref="S1:T1" location="'Rekapitulácia stavby'!C2" tooltip="Rekapitulácia stavby" display="Rekapitulácia stavby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535"/>
  <sheetViews>
    <sheetView showGridLines="0" zoomScalePageLayoutView="0" workbookViewId="0" topLeftCell="A1">
      <pane ySplit="1" topLeftCell="A47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60"/>
      <c r="B1" s="157"/>
      <c r="C1" s="157"/>
      <c r="D1" s="158" t="s">
        <v>1</v>
      </c>
      <c r="E1" s="157"/>
      <c r="F1" s="159" t="s">
        <v>449</v>
      </c>
      <c r="G1" s="159"/>
      <c r="H1" s="205" t="s">
        <v>450</v>
      </c>
      <c r="I1" s="205"/>
      <c r="J1" s="205"/>
      <c r="K1" s="205"/>
      <c r="L1" s="159" t="s">
        <v>451</v>
      </c>
      <c r="M1" s="157"/>
      <c r="N1" s="157"/>
      <c r="O1" s="158" t="s">
        <v>118</v>
      </c>
      <c r="P1" s="157"/>
      <c r="Q1" s="157"/>
      <c r="R1" s="157"/>
      <c r="S1" s="159" t="s">
        <v>452</v>
      </c>
      <c r="T1" s="159"/>
      <c r="U1" s="160"/>
      <c r="V1" s="16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95" t="s">
        <v>4</v>
      </c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S2" s="163" t="s">
        <v>5</v>
      </c>
      <c r="T2" s="164"/>
      <c r="U2" s="164"/>
      <c r="V2" s="164"/>
      <c r="W2" s="164"/>
      <c r="X2" s="164"/>
      <c r="Y2" s="164"/>
      <c r="Z2" s="164"/>
      <c r="AA2" s="164"/>
      <c r="AB2" s="164"/>
      <c r="AC2" s="164"/>
      <c r="AT2" s="2" t="s">
        <v>90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72</v>
      </c>
    </row>
    <row r="4" spans="2:46" s="2" customFormat="1" ht="37.5" customHeight="1">
      <c r="B4" s="10"/>
      <c r="C4" s="183" t="s">
        <v>119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2"/>
      <c r="T4" s="13" t="s">
        <v>9</v>
      </c>
      <c r="AT4" s="2" t="s">
        <v>3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30.75" customHeight="1">
      <c r="B6" s="10"/>
      <c r="C6" s="11"/>
      <c r="D6" s="18" t="s">
        <v>15</v>
      </c>
      <c r="E6" s="11"/>
      <c r="F6" s="220" t="str">
        <f>'Rekapitulácia stavby'!$K$6</f>
        <v>Zníženie energetickej náročnosti v spoločnosti LEMAKOR, spol. s.r.o.</v>
      </c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1"/>
      <c r="R6" s="12"/>
    </row>
    <row r="7" spans="2:18" s="2" customFormat="1" ht="30.75" customHeight="1">
      <c r="B7" s="10"/>
      <c r="C7" s="11"/>
      <c r="D7" s="18" t="s">
        <v>120</v>
      </c>
      <c r="E7" s="11"/>
      <c r="F7" s="220" t="s">
        <v>121</v>
      </c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1"/>
      <c r="R7" s="12"/>
    </row>
    <row r="8" spans="2:18" s="6" customFormat="1" ht="37.5" customHeight="1">
      <c r="B8" s="23"/>
      <c r="C8" s="24"/>
      <c r="D8" s="17" t="s">
        <v>122</v>
      </c>
      <c r="E8" s="24"/>
      <c r="F8" s="199" t="s">
        <v>272</v>
      </c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24"/>
      <c r="R8" s="25"/>
    </row>
    <row r="9" spans="2:18" s="6" customFormat="1" ht="15" customHeight="1">
      <c r="B9" s="23"/>
      <c r="C9" s="24"/>
      <c r="D9" s="18" t="s">
        <v>17</v>
      </c>
      <c r="E9" s="24"/>
      <c r="F9" s="16"/>
      <c r="G9" s="24"/>
      <c r="H9" s="24"/>
      <c r="I9" s="24"/>
      <c r="J9" s="24"/>
      <c r="K9" s="24"/>
      <c r="L9" s="24"/>
      <c r="M9" s="18" t="s">
        <v>18</v>
      </c>
      <c r="N9" s="24"/>
      <c r="O9" s="16"/>
      <c r="P9" s="24"/>
      <c r="Q9" s="24"/>
      <c r="R9" s="25"/>
    </row>
    <row r="10" spans="2:18" s="6" customFormat="1" ht="15" customHeight="1">
      <c r="B10" s="23"/>
      <c r="C10" s="24"/>
      <c r="D10" s="18" t="s">
        <v>19</v>
      </c>
      <c r="E10" s="24"/>
      <c r="F10" s="16" t="s">
        <v>20</v>
      </c>
      <c r="G10" s="24"/>
      <c r="H10" s="24"/>
      <c r="I10" s="24"/>
      <c r="J10" s="24"/>
      <c r="K10" s="24"/>
      <c r="L10" s="24"/>
      <c r="M10" s="18" t="s">
        <v>21</v>
      </c>
      <c r="N10" s="24"/>
      <c r="O10" s="228" t="str">
        <f>'Rekapitulácia stavby'!$AN$8</f>
        <v>05.07.2018</v>
      </c>
      <c r="P10" s="166"/>
      <c r="Q10" s="24"/>
      <c r="R10" s="25"/>
    </row>
    <row r="11" spans="2:18" s="6" customFormat="1" ht="12" customHeight="1"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5"/>
    </row>
    <row r="12" spans="2:18" s="6" customFormat="1" ht="15" customHeight="1">
      <c r="B12" s="23"/>
      <c r="C12" s="24"/>
      <c r="D12" s="18" t="s">
        <v>23</v>
      </c>
      <c r="E12" s="24"/>
      <c r="F12" s="24"/>
      <c r="G12" s="24"/>
      <c r="H12" s="24"/>
      <c r="I12" s="24"/>
      <c r="J12" s="24"/>
      <c r="K12" s="24"/>
      <c r="L12" s="24"/>
      <c r="M12" s="18" t="s">
        <v>24</v>
      </c>
      <c r="N12" s="24"/>
      <c r="O12" s="186"/>
      <c r="P12" s="166"/>
      <c r="Q12" s="24"/>
      <c r="R12" s="25"/>
    </row>
    <row r="13" spans="2:18" s="6" customFormat="1" ht="18.75" customHeight="1">
      <c r="B13" s="23"/>
      <c r="C13" s="24"/>
      <c r="D13" s="24"/>
      <c r="E13" s="16" t="s">
        <v>25</v>
      </c>
      <c r="F13" s="24"/>
      <c r="G13" s="24"/>
      <c r="H13" s="24"/>
      <c r="I13" s="24"/>
      <c r="J13" s="24"/>
      <c r="K13" s="24"/>
      <c r="L13" s="24"/>
      <c r="M13" s="18" t="s">
        <v>26</v>
      </c>
      <c r="N13" s="24"/>
      <c r="O13" s="186"/>
      <c r="P13" s="166"/>
      <c r="Q13" s="24"/>
      <c r="R13" s="25"/>
    </row>
    <row r="14" spans="2:18" s="6" customFormat="1" ht="7.5" customHeight="1"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5"/>
    </row>
    <row r="15" spans="2:18" s="6" customFormat="1" ht="15" customHeight="1">
      <c r="B15" s="23"/>
      <c r="C15" s="24"/>
      <c r="D15" s="18" t="s">
        <v>27</v>
      </c>
      <c r="E15" s="24"/>
      <c r="F15" s="24"/>
      <c r="G15" s="24"/>
      <c r="H15" s="24"/>
      <c r="I15" s="24"/>
      <c r="J15" s="24"/>
      <c r="K15" s="24"/>
      <c r="L15" s="24"/>
      <c r="M15" s="18" t="s">
        <v>24</v>
      </c>
      <c r="N15" s="24"/>
      <c r="O15" s="227" t="str">
        <f>IF('Rekapitulácia stavby'!$AN$13="","",'Rekapitulácia stavby'!$AN$13)</f>
        <v>Vyplň údaj</v>
      </c>
      <c r="P15" s="166"/>
      <c r="Q15" s="24"/>
      <c r="R15" s="25"/>
    </row>
    <row r="16" spans="2:18" s="6" customFormat="1" ht="18.75" customHeight="1">
      <c r="B16" s="23"/>
      <c r="C16" s="24"/>
      <c r="D16" s="24"/>
      <c r="E16" s="227" t="str">
        <f>IF('Rekapitulácia stavby'!$E$14="","",'Rekapitulácia stavby'!$E$14)</f>
        <v>Vyplň údaj</v>
      </c>
      <c r="F16" s="166"/>
      <c r="G16" s="166"/>
      <c r="H16" s="166"/>
      <c r="I16" s="166"/>
      <c r="J16" s="166"/>
      <c r="K16" s="166"/>
      <c r="L16" s="166"/>
      <c r="M16" s="18" t="s">
        <v>26</v>
      </c>
      <c r="N16" s="24"/>
      <c r="O16" s="227" t="str">
        <f>IF('Rekapitulácia stavby'!$AN$14="","",'Rekapitulácia stavby'!$AN$14)</f>
        <v>Vyplň údaj</v>
      </c>
      <c r="P16" s="166"/>
      <c r="Q16" s="24"/>
      <c r="R16" s="25"/>
    </row>
    <row r="17" spans="2:18" s="6" customFormat="1" ht="7.5" customHeight="1"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5"/>
    </row>
    <row r="18" spans="2:18" s="6" customFormat="1" ht="15" customHeight="1">
      <c r="B18" s="23"/>
      <c r="C18" s="24"/>
      <c r="D18" s="18" t="s">
        <v>29</v>
      </c>
      <c r="E18" s="24"/>
      <c r="F18" s="24"/>
      <c r="G18" s="24"/>
      <c r="H18" s="24"/>
      <c r="I18" s="24"/>
      <c r="J18" s="24"/>
      <c r="K18" s="24"/>
      <c r="L18" s="24"/>
      <c r="M18" s="18" t="s">
        <v>24</v>
      </c>
      <c r="N18" s="24"/>
      <c r="O18" s="186"/>
      <c r="P18" s="166"/>
      <c r="Q18" s="24"/>
      <c r="R18" s="25"/>
    </row>
    <row r="19" spans="2:18" s="6" customFormat="1" ht="18.75" customHeight="1">
      <c r="B19" s="23"/>
      <c r="C19" s="24"/>
      <c r="D19" s="24"/>
      <c r="E19" s="16" t="s">
        <v>30</v>
      </c>
      <c r="F19" s="24"/>
      <c r="G19" s="24"/>
      <c r="H19" s="24"/>
      <c r="I19" s="24"/>
      <c r="J19" s="24"/>
      <c r="K19" s="24"/>
      <c r="L19" s="24"/>
      <c r="M19" s="18" t="s">
        <v>26</v>
      </c>
      <c r="N19" s="24"/>
      <c r="O19" s="186"/>
      <c r="P19" s="166"/>
      <c r="Q19" s="24"/>
      <c r="R19" s="25"/>
    </row>
    <row r="20" spans="2:18" s="6" customFormat="1" ht="7.5" customHeight="1">
      <c r="B20" s="2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5"/>
    </row>
    <row r="21" spans="2:18" s="6" customFormat="1" ht="15" customHeight="1">
      <c r="B21" s="23"/>
      <c r="C21" s="24"/>
      <c r="D21" s="18" t="s">
        <v>31</v>
      </c>
      <c r="E21" s="24"/>
      <c r="F21" s="24"/>
      <c r="G21" s="24"/>
      <c r="H21" s="24"/>
      <c r="I21" s="24"/>
      <c r="J21" s="24"/>
      <c r="K21" s="24"/>
      <c r="L21" s="24"/>
      <c r="M21" s="18" t="s">
        <v>24</v>
      </c>
      <c r="N21" s="24"/>
      <c r="O21" s="186">
        <f>IF('Rekapitulácia stavby'!$AN$19="","",'Rekapitulácia stavby'!$AN$19)</f>
      </c>
      <c r="P21" s="166"/>
      <c r="Q21" s="24"/>
      <c r="R21" s="25"/>
    </row>
    <row r="22" spans="2:18" s="6" customFormat="1" ht="18.75" customHeight="1">
      <c r="B22" s="23"/>
      <c r="C22" s="24"/>
      <c r="D22" s="24"/>
      <c r="E22" s="16" t="str">
        <f>IF('Rekapitulácia stavby'!$E$20="","",'Rekapitulácia stavby'!$E$20)</f>
        <v> </v>
      </c>
      <c r="F22" s="24"/>
      <c r="G22" s="24"/>
      <c r="H22" s="24"/>
      <c r="I22" s="24"/>
      <c r="J22" s="24"/>
      <c r="K22" s="24"/>
      <c r="L22" s="24"/>
      <c r="M22" s="18" t="s">
        <v>26</v>
      </c>
      <c r="N22" s="24"/>
      <c r="O22" s="186">
        <f>IF('Rekapitulácia stavby'!$AN$20="","",'Rekapitulácia stavby'!$AN$20)</f>
      </c>
      <c r="P22" s="166"/>
      <c r="Q22" s="24"/>
      <c r="R22" s="25"/>
    </row>
    <row r="23" spans="2:18" s="6" customFormat="1" ht="7.5" customHeight="1"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</row>
    <row r="24" spans="2:18" s="6" customFormat="1" ht="7.5" customHeight="1">
      <c r="B24" s="23"/>
      <c r="C24" s="24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24"/>
      <c r="R24" s="25"/>
    </row>
    <row r="25" spans="2:18" s="6" customFormat="1" ht="15" customHeight="1">
      <c r="B25" s="23"/>
      <c r="C25" s="24"/>
      <c r="D25" s="105" t="s">
        <v>124</v>
      </c>
      <c r="E25" s="24"/>
      <c r="F25" s="24"/>
      <c r="G25" s="24"/>
      <c r="H25" s="24"/>
      <c r="I25" s="24"/>
      <c r="J25" s="24"/>
      <c r="K25" s="24"/>
      <c r="L25" s="24"/>
      <c r="M25" s="201">
        <f>$N$89</f>
        <v>0</v>
      </c>
      <c r="N25" s="166"/>
      <c r="O25" s="166"/>
      <c r="P25" s="166"/>
      <c r="Q25" s="24"/>
      <c r="R25" s="25"/>
    </row>
    <row r="26" spans="2:18" s="6" customFormat="1" ht="15" customHeight="1">
      <c r="B26" s="23"/>
      <c r="C26" s="24"/>
      <c r="D26" s="22" t="s">
        <v>110</v>
      </c>
      <c r="E26" s="24"/>
      <c r="F26" s="24"/>
      <c r="G26" s="24"/>
      <c r="H26" s="24"/>
      <c r="I26" s="24"/>
      <c r="J26" s="24"/>
      <c r="K26" s="24"/>
      <c r="L26" s="24"/>
      <c r="M26" s="201">
        <f>$N$100</f>
        <v>0</v>
      </c>
      <c r="N26" s="166"/>
      <c r="O26" s="166"/>
      <c r="P26" s="166"/>
      <c r="Q26" s="24"/>
      <c r="R26" s="25"/>
    </row>
    <row r="27" spans="2:18" s="6" customFormat="1" ht="7.5" customHeight="1"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5"/>
    </row>
    <row r="28" spans="2:18" s="6" customFormat="1" ht="26.25" customHeight="1">
      <c r="B28" s="23"/>
      <c r="C28" s="24"/>
      <c r="D28" s="106" t="s">
        <v>35</v>
      </c>
      <c r="E28" s="24"/>
      <c r="F28" s="24"/>
      <c r="G28" s="24"/>
      <c r="H28" s="24"/>
      <c r="I28" s="24"/>
      <c r="J28" s="24"/>
      <c r="K28" s="24"/>
      <c r="L28" s="24"/>
      <c r="M28" s="226">
        <f>ROUND($M$25+$M$26,2)</f>
        <v>0</v>
      </c>
      <c r="N28" s="166"/>
      <c r="O28" s="166"/>
      <c r="P28" s="166"/>
      <c r="Q28" s="24"/>
      <c r="R28" s="25"/>
    </row>
    <row r="29" spans="2:18" s="6" customFormat="1" ht="7.5" customHeight="1">
      <c r="B29" s="23"/>
      <c r="C29" s="24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24"/>
      <c r="R29" s="25"/>
    </row>
    <row r="30" spans="2:18" s="6" customFormat="1" ht="15" customHeight="1">
      <c r="B30" s="23"/>
      <c r="C30" s="24"/>
      <c r="D30" s="29" t="s">
        <v>36</v>
      </c>
      <c r="E30" s="29" t="s">
        <v>37</v>
      </c>
      <c r="F30" s="30">
        <v>0.2</v>
      </c>
      <c r="G30" s="107" t="s">
        <v>38</v>
      </c>
      <c r="H30" s="225">
        <f>ROUND((((SUM($BE$100:$BE$107)+SUM($BE$126:$BE$161))+SUM($BE$162:$BE$163))),2)</f>
        <v>0</v>
      </c>
      <c r="I30" s="166"/>
      <c r="J30" s="166"/>
      <c r="K30" s="24"/>
      <c r="L30" s="24"/>
      <c r="M30" s="225">
        <f>ROUND((((SUM($BE$100:$BE$107)+SUM($BE$126:$BE$161))*$F$30)+SUM($BE$162:$BE$163)*$F$30),2)</f>
        <v>0</v>
      </c>
      <c r="N30" s="166"/>
      <c r="O30" s="166"/>
      <c r="P30" s="166"/>
      <c r="Q30" s="24"/>
      <c r="R30" s="25"/>
    </row>
    <row r="31" spans="2:18" s="6" customFormat="1" ht="15" customHeight="1">
      <c r="B31" s="23"/>
      <c r="C31" s="24"/>
      <c r="D31" s="24"/>
      <c r="E31" s="29" t="s">
        <v>39</v>
      </c>
      <c r="F31" s="30">
        <v>0.2</v>
      </c>
      <c r="G31" s="107" t="s">
        <v>38</v>
      </c>
      <c r="H31" s="225">
        <f>ROUND((((SUM($BF$100:$BF$107)+SUM($BF$126:$BF$161))+SUM($BF$162:$BF$163))),2)</f>
        <v>0</v>
      </c>
      <c r="I31" s="166"/>
      <c r="J31" s="166"/>
      <c r="K31" s="24"/>
      <c r="L31" s="24"/>
      <c r="M31" s="225">
        <f>ROUND((((SUM($BF$100:$BF$107)+SUM($BF$126:$BF$161))*$F$31)+SUM($BF$162:$BF$163)*$F$31),2)</f>
        <v>0</v>
      </c>
      <c r="N31" s="166"/>
      <c r="O31" s="166"/>
      <c r="P31" s="166"/>
      <c r="Q31" s="24"/>
      <c r="R31" s="25"/>
    </row>
    <row r="32" spans="2:18" s="6" customFormat="1" ht="15" customHeight="1" hidden="1">
      <c r="B32" s="23"/>
      <c r="C32" s="24"/>
      <c r="D32" s="24"/>
      <c r="E32" s="29" t="s">
        <v>40</v>
      </c>
      <c r="F32" s="30">
        <v>0.2</v>
      </c>
      <c r="G32" s="107" t="s">
        <v>38</v>
      </c>
      <c r="H32" s="225">
        <f>ROUND((((SUM($BG$100:$BG$107)+SUM($BG$126:$BG$161))+SUM($BG$162:$BG$163))),2)</f>
        <v>0</v>
      </c>
      <c r="I32" s="166"/>
      <c r="J32" s="166"/>
      <c r="K32" s="24"/>
      <c r="L32" s="24"/>
      <c r="M32" s="225">
        <v>0</v>
      </c>
      <c r="N32" s="166"/>
      <c r="O32" s="166"/>
      <c r="P32" s="166"/>
      <c r="Q32" s="24"/>
      <c r="R32" s="25"/>
    </row>
    <row r="33" spans="2:18" s="6" customFormat="1" ht="15" customHeight="1" hidden="1">
      <c r="B33" s="23"/>
      <c r="C33" s="24"/>
      <c r="D33" s="24"/>
      <c r="E33" s="29" t="s">
        <v>41</v>
      </c>
      <c r="F33" s="30">
        <v>0.2</v>
      </c>
      <c r="G33" s="107" t="s">
        <v>38</v>
      </c>
      <c r="H33" s="225">
        <f>ROUND((((SUM($BH$100:$BH$107)+SUM($BH$126:$BH$161))+SUM($BH$162:$BH$163))),2)</f>
        <v>0</v>
      </c>
      <c r="I33" s="166"/>
      <c r="J33" s="166"/>
      <c r="K33" s="24"/>
      <c r="L33" s="24"/>
      <c r="M33" s="225">
        <v>0</v>
      </c>
      <c r="N33" s="166"/>
      <c r="O33" s="166"/>
      <c r="P33" s="166"/>
      <c r="Q33" s="24"/>
      <c r="R33" s="25"/>
    </row>
    <row r="34" spans="2:18" s="6" customFormat="1" ht="15" customHeight="1" hidden="1">
      <c r="B34" s="23"/>
      <c r="C34" s="24"/>
      <c r="D34" s="24"/>
      <c r="E34" s="29" t="s">
        <v>42</v>
      </c>
      <c r="F34" s="30">
        <v>0</v>
      </c>
      <c r="G34" s="107" t="s">
        <v>38</v>
      </c>
      <c r="H34" s="225">
        <f>ROUND((((SUM($BI$100:$BI$107)+SUM($BI$126:$BI$161))+SUM($BI$162:$BI$163))),2)</f>
        <v>0</v>
      </c>
      <c r="I34" s="166"/>
      <c r="J34" s="166"/>
      <c r="K34" s="24"/>
      <c r="L34" s="24"/>
      <c r="M34" s="225">
        <v>0</v>
      </c>
      <c r="N34" s="166"/>
      <c r="O34" s="166"/>
      <c r="P34" s="166"/>
      <c r="Q34" s="24"/>
      <c r="R34" s="25"/>
    </row>
    <row r="35" spans="2:18" s="6" customFormat="1" ht="7.5" customHeight="1"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5"/>
    </row>
    <row r="36" spans="2:18" s="6" customFormat="1" ht="26.25" customHeight="1">
      <c r="B36" s="23"/>
      <c r="C36" s="33"/>
      <c r="D36" s="34" t="s">
        <v>43</v>
      </c>
      <c r="E36" s="35"/>
      <c r="F36" s="35"/>
      <c r="G36" s="108" t="s">
        <v>44</v>
      </c>
      <c r="H36" s="36" t="s">
        <v>45</v>
      </c>
      <c r="I36" s="35"/>
      <c r="J36" s="35"/>
      <c r="K36" s="35"/>
      <c r="L36" s="182">
        <f>ROUND(SUM($M$28:$M$34),2)</f>
        <v>0</v>
      </c>
      <c r="M36" s="174"/>
      <c r="N36" s="174"/>
      <c r="O36" s="174"/>
      <c r="P36" s="176"/>
      <c r="Q36" s="33"/>
      <c r="R36" s="25"/>
    </row>
    <row r="37" spans="2:18" s="6" customFormat="1" ht="15" customHeight="1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/>
    </row>
    <row r="38" spans="2:18" s="6" customFormat="1" ht="15" customHeight="1"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5"/>
    </row>
    <row r="39" spans="2:18" s="2" customFormat="1" ht="14.25" customHeight="1"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2"/>
    </row>
    <row r="40" spans="2:18" s="2" customFormat="1" ht="14.25" customHeight="1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2"/>
    </row>
    <row r="41" spans="2:18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</row>
    <row r="42" spans="2:18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</row>
    <row r="43" spans="2:18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</row>
    <row r="44" spans="2:18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</row>
    <row r="45" spans="2:18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</row>
    <row r="46" spans="2:18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</row>
    <row r="47" spans="2:18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</row>
    <row r="48" spans="2:18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</row>
    <row r="49" spans="2:18" s="2" customFormat="1" ht="14.25" customHeight="1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</row>
    <row r="50" spans="2:18" s="6" customFormat="1" ht="15.75" customHeight="1">
      <c r="B50" s="23"/>
      <c r="C50" s="24"/>
      <c r="D50" s="37" t="s">
        <v>46</v>
      </c>
      <c r="E50" s="38"/>
      <c r="F50" s="38"/>
      <c r="G50" s="38"/>
      <c r="H50" s="39"/>
      <c r="I50" s="24"/>
      <c r="J50" s="37" t="s">
        <v>47</v>
      </c>
      <c r="K50" s="38"/>
      <c r="L50" s="38"/>
      <c r="M50" s="38"/>
      <c r="N50" s="38"/>
      <c r="O50" s="38"/>
      <c r="P50" s="39"/>
      <c r="Q50" s="24"/>
      <c r="R50" s="25"/>
    </row>
    <row r="51" spans="2:18" s="2" customFormat="1" ht="14.25" customHeight="1">
      <c r="B51" s="10"/>
      <c r="C51" s="11"/>
      <c r="D51" s="40"/>
      <c r="E51" s="11"/>
      <c r="F51" s="11"/>
      <c r="G51" s="11"/>
      <c r="H51" s="41"/>
      <c r="I51" s="11"/>
      <c r="J51" s="40"/>
      <c r="K51" s="11"/>
      <c r="L51" s="11"/>
      <c r="M51" s="11"/>
      <c r="N51" s="11"/>
      <c r="O51" s="11"/>
      <c r="P51" s="41"/>
      <c r="Q51" s="11"/>
      <c r="R51" s="12"/>
    </row>
    <row r="52" spans="2:18" s="2" customFormat="1" ht="14.25" customHeight="1">
      <c r="B52" s="10"/>
      <c r="C52" s="11"/>
      <c r="D52" s="40"/>
      <c r="E52" s="11"/>
      <c r="F52" s="11"/>
      <c r="G52" s="11"/>
      <c r="H52" s="41"/>
      <c r="I52" s="11"/>
      <c r="J52" s="40"/>
      <c r="K52" s="11"/>
      <c r="L52" s="11"/>
      <c r="M52" s="11"/>
      <c r="N52" s="11"/>
      <c r="O52" s="11"/>
      <c r="P52" s="41"/>
      <c r="Q52" s="11"/>
      <c r="R52" s="12"/>
    </row>
    <row r="53" spans="2:18" s="2" customFormat="1" ht="14.25" customHeight="1">
      <c r="B53" s="10"/>
      <c r="C53" s="11"/>
      <c r="D53" s="40"/>
      <c r="E53" s="11"/>
      <c r="F53" s="11"/>
      <c r="G53" s="11"/>
      <c r="H53" s="41"/>
      <c r="I53" s="11"/>
      <c r="J53" s="40"/>
      <c r="K53" s="11"/>
      <c r="L53" s="11"/>
      <c r="M53" s="11"/>
      <c r="N53" s="11"/>
      <c r="O53" s="11"/>
      <c r="P53" s="41"/>
      <c r="Q53" s="11"/>
      <c r="R53" s="12"/>
    </row>
    <row r="54" spans="2:18" s="2" customFormat="1" ht="14.25" customHeight="1">
      <c r="B54" s="10"/>
      <c r="C54" s="11"/>
      <c r="D54" s="40"/>
      <c r="E54" s="11"/>
      <c r="F54" s="11"/>
      <c r="G54" s="11"/>
      <c r="H54" s="41"/>
      <c r="I54" s="11"/>
      <c r="J54" s="40"/>
      <c r="K54" s="11"/>
      <c r="L54" s="11"/>
      <c r="M54" s="11"/>
      <c r="N54" s="11"/>
      <c r="O54" s="11"/>
      <c r="P54" s="41"/>
      <c r="Q54" s="11"/>
      <c r="R54" s="12"/>
    </row>
    <row r="55" spans="2:18" s="2" customFormat="1" ht="14.25" customHeight="1">
      <c r="B55" s="10"/>
      <c r="C55" s="11"/>
      <c r="D55" s="40"/>
      <c r="E55" s="11"/>
      <c r="F55" s="11"/>
      <c r="G55" s="11"/>
      <c r="H55" s="41"/>
      <c r="I55" s="11"/>
      <c r="J55" s="40"/>
      <c r="K55" s="11"/>
      <c r="L55" s="11"/>
      <c r="M55" s="11"/>
      <c r="N55" s="11"/>
      <c r="O55" s="11"/>
      <c r="P55" s="41"/>
      <c r="Q55" s="11"/>
      <c r="R55" s="12"/>
    </row>
    <row r="56" spans="2:18" s="2" customFormat="1" ht="14.25" customHeight="1">
      <c r="B56" s="10"/>
      <c r="C56" s="11"/>
      <c r="D56" s="40"/>
      <c r="E56" s="11"/>
      <c r="F56" s="11"/>
      <c r="G56" s="11"/>
      <c r="H56" s="41"/>
      <c r="I56" s="11"/>
      <c r="J56" s="40"/>
      <c r="K56" s="11"/>
      <c r="L56" s="11"/>
      <c r="M56" s="11"/>
      <c r="N56" s="11"/>
      <c r="O56" s="11"/>
      <c r="P56" s="41"/>
      <c r="Q56" s="11"/>
      <c r="R56" s="12"/>
    </row>
    <row r="57" spans="2:18" s="2" customFormat="1" ht="14.25" customHeight="1">
      <c r="B57" s="10"/>
      <c r="C57" s="11"/>
      <c r="D57" s="40"/>
      <c r="E57" s="11"/>
      <c r="F57" s="11"/>
      <c r="G57" s="11"/>
      <c r="H57" s="41"/>
      <c r="I57" s="11"/>
      <c r="J57" s="40"/>
      <c r="K57" s="11"/>
      <c r="L57" s="11"/>
      <c r="M57" s="11"/>
      <c r="N57" s="11"/>
      <c r="O57" s="11"/>
      <c r="P57" s="41"/>
      <c r="Q57" s="11"/>
      <c r="R57" s="12"/>
    </row>
    <row r="58" spans="2:18" s="2" customFormat="1" ht="14.25" customHeight="1">
      <c r="B58" s="10"/>
      <c r="C58" s="11"/>
      <c r="D58" s="40"/>
      <c r="E58" s="11"/>
      <c r="F58" s="11"/>
      <c r="G58" s="11"/>
      <c r="H58" s="41"/>
      <c r="I58" s="11"/>
      <c r="J58" s="40"/>
      <c r="K58" s="11"/>
      <c r="L58" s="11"/>
      <c r="M58" s="11"/>
      <c r="N58" s="11"/>
      <c r="O58" s="11"/>
      <c r="P58" s="41"/>
      <c r="Q58" s="11"/>
      <c r="R58" s="12"/>
    </row>
    <row r="59" spans="2:18" s="6" customFormat="1" ht="15.75" customHeight="1">
      <c r="B59" s="23"/>
      <c r="C59" s="24"/>
      <c r="D59" s="42" t="s">
        <v>48</v>
      </c>
      <c r="E59" s="43"/>
      <c r="F59" s="43"/>
      <c r="G59" s="44" t="s">
        <v>49</v>
      </c>
      <c r="H59" s="45"/>
      <c r="I59" s="24"/>
      <c r="J59" s="42" t="s">
        <v>48</v>
      </c>
      <c r="K59" s="43"/>
      <c r="L59" s="43"/>
      <c r="M59" s="43"/>
      <c r="N59" s="44" t="s">
        <v>49</v>
      </c>
      <c r="O59" s="43"/>
      <c r="P59" s="45"/>
      <c r="Q59" s="24"/>
      <c r="R59" s="25"/>
    </row>
    <row r="60" spans="2:18" s="2" customFormat="1" ht="14.25" customHeight="1"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</row>
    <row r="61" spans="2:18" s="6" customFormat="1" ht="15.75" customHeight="1">
      <c r="B61" s="23"/>
      <c r="C61" s="24"/>
      <c r="D61" s="37" t="s">
        <v>50</v>
      </c>
      <c r="E61" s="38"/>
      <c r="F61" s="38"/>
      <c r="G61" s="38"/>
      <c r="H61" s="39"/>
      <c r="I61" s="24"/>
      <c r="J61" s="37" t="s">
        <v>51</v>
      </c>
      <c r="K61" s="38"/>
      <c r="L61" s="38"/>
      <c r="M61" s="38"/>
      <c r="N61" s="38"/>
      <c r="O61" s="38"/>
      <c r="P61" s="39"/>
      <c r="Q61" s="24"/>
      <c r="R61" s="25"/>
    </row>
    <row r="62" spans="2:18" s="2" customFormat="1" ht="14.25" customHeight="1">
      <c r="B62" s="10"/>
      <c r="C62" s="11"/>
      <c r="D62" s="40"/>
      <c r="E62" s="11"/>
      <c r="F62" s="11"/>
      <c r="G62" s="11"/>
      <c r="H62" s="41"/>
      <c r="I62" s="11"/>
      <c r="J62" s="40"/>
      <c r="K62" s="11"/>
      <c r="L62" s="11"/>
      <c r="M62" s="11"/>
      <c r="N62" s="11"/>
      <c r="O62" s="11"/>
      <c r="P62" s="41"/>
      <c r="Q62" s="11"/>
      <c r="R62" s="12"/>
    </row>
    <row r="63" spans="2:18" s="2" customFormat="1" ht="14.25" customHeight="1">
      <c r="B63" s="10"/>
      <c r="C63" s="11"/>
      <c r="D63" s="40"/>
      <c r="E63" s="11"/>
      <c r="F63" s="11"/>
      <c r="G63" s="11"/>
      <c r="H63" s="41"/>
      <c r="I63" s="11"/>
      <c r="J63" s="40"/>
      <c r="K63" s="11"/>
      <c r="L63" s="11"/>
      <c r="M63" s="11"/>
      <c r="N63" s="11"/>
      <c r="O63" s="11"/>
      <c r="P63" s="41"/>
      <c r="Q63" s="11"/>
      <c r="R63" s="12"/>
    </row>
    <row r="64" spans="2:18" s="2" customFormat="1" ht="14.25" customHeight="1">
      <c r="B64" s="10"/>
      <c r="C64" s="11"/>
      <c r="D64" s="40"/>
      <c r="E64" s="11"/>
      <c r="F64" s="11"/>
      <c r="G64" s="11"/>
      <c r="H64" s="41"/>
      <c r="I64" s="11"/>
      <c r="J64" s="40"/>
      <c r="K64" s="11"/>
      <c r="L64" s="11"/>
      <c r="M64" s="11"/>
      <c r="N64" s="11"/>
      <c r="O64" s="11"/>
      <c r="P64" s="41"/>
      <c r="Q64" s="11"/>
      <c r="R64" s="12"/>
    </row>
    <row r="65" spans="2:18" s="2" customFormat="1" ht="14.25" customHeight="1">
      <c r="B65" s="10"/>
      <c r="C65" s="11"/>
      <c r="D65" s="40"/>
      <c r="E65" s="11"/>
      <c r="F65" s="11"/>
      <c r="G65" s="11"/>
      <c r="H65" s="41"/>
      <c r="I65" s="11"/>
      <c r="J65" s="40"/>
      <c r="K65" s="11"/>
      <c r="L65" s="11"/>
      <c r="M65" s="11"/>
      <c r="N65" s="11"/>
      <c r="O65" s="11"/>
      <c r="P65" s="41"/>
      <c r="Q65" s="11"/>
      <c r="R65" s="12"/>
    </row>
    <row r="66" spans="2:18" s="2" customFormat="1" ht="14.25" customHeight="1">
      <c r="B66" s="10"/>
      <c r="C66" s="11"/>
      <c r="D66" s="40"/>
      <c r="E66" s="11"/>
      <c r="F66" s="11"/>
      <c r="G66" s="11"/>
      <c r="H66" s="41"/>
      <c r="I66" s="11"/>
      <c r="J66" s="40"/>
      <c r="K66" s="11"/>
      <c r="L66" s="11"/>
      <c r="M66" s="11"/>
      <c r="N66" s="11"/>
      <c r="O66" s="11"/>
      <c r="P66" s="41"/>
      <c r="Q66" s="11"/>
      <c r="R66" s="12"/>
    </row>
    <row r="67" spans="2:18" s="2" customFormat="1" ht="14.25" customHeight="1">
      <c r="B67" s="10"/>
      <c r="C67" s="11"/>
      <c r="D67" s="40"/>
      <c r="E67" s="11"/>
      <c r="F67" s="11"/>
      <c r="G67" s="11"/>
      <c r="H67" s="41"/>
      <c r="I67" s="11"/>
      <c r="J67" s="40"/>
      <c r="K67" s="11"/>
      <c r="L67" s="11"/>
      <c r="M67" s="11"/>
      <c r="N67" s="11"/>
      <c r="O67" s="11"/>
      <c r="P67" s="41"/>
      <c r="Q67" s="11"/>
      <c r="R67" s="12"/>
    </row>
    <row r="68" spans="2:18" s="2" customFormat="1" ht="14.25" customHeight="1">
      <c r="B68" s="10"/>
      <c r="C68" s="11"/>
      <c r="D68" s="40"/>
      <c r="E68" s="11"/>
      <c r="F68" s="11"/>
      <c r="G68" s="11"/>
      <c r="H68" s="41"/>
      <c r="I68" s="11"/>
      <c r="J68" s="40"/>
      <c r="K68" s="11"/>
      <c r="L68" s="11"/>
      <c r="M68" s="11"/>
      <c r="N68" s="11"/>
      <c r="O68" s="11"/>
      <c r="P68" s="41"/>
      <c r="Q68" s="11"/>
      <c r="R68" s="12"/>
    </row>
    <row r="69" spans="2:18" s="2" customFormat="1" ht="14.25" customHeight="1">
      <c r="B69" s="10"/>
      <c r="C69" s="11"/>
      <c r="D69" s="40"/>
      <c r="E69" s="11"/>
      <c r="F69" s="11"/>
      <c r="G69" s="11"/>
      <c r="H69" s="41"/>
      <c r="I69" s="11"/>
      <c r="J69" s="40"/>
      <c r="K69" s="11"/>
      <c r="L69" s="11"/>
      <c r="M69" s="11"/>
      <c r="N69" s="11"/>
      <c r="O69" s="11"/>
      <c r="P69" s="41"/>
      <c r="Q69" s="11"/>
      <c r="R69" s="12"/>
    </row>
    <row r="70" spans="2:18" s="6" customFormat="1" ht="15.75" customHeight="1">
      <c r="B70" s="23"/>
      <c r="C70" s="24"/>
      <c r="D70" s="42" t="s">
        <v>48</v>
      </c>
      <c r="E70" s="43"/>
      <c r="F70" s="43"/>
      <c r="G70" s="44" t="s">
        <v>49</v>
      </c>
      <c r="H70" s="45"/>
      <c r="I70" s="24"/>
      <c r="J70" s="42" t="s">
        <v>48</v>
      </c>
      <c r="K70" s="43"/>
      <c r="L70" s="43"/>
      <c r="M70" s="43"/>
      <c r="N70" s="44" t="s">
        <v>49</v>
      </c>
      <c r="O70" s="43"/>
      <c r="P70" s="45"/>
      <c r="Q70" s="24"/>
      <c r="R70" s="25"/>
    </row>
    <row r="71" spans="2:18" s="6" customFormat="1" ht="1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8"/>
    </row>
    <row r="72" ht="14.25" customHeight="1">
      <c r="N72" s="1"/>
    </row>
    <row r="73" ht="14.25" customHeight="1">
      <c r="N73" s="1"/>
    </row>
    <row r="74" ht="14.25" customHeight="1">
      <c r="N74" s="1"/>
    </row>
    <row r="75" spans="2:18" s="6" customFormat="1" ht="7.5" customHeight="1">
      <c r="B75" s="109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1"/>
    </row>
    <row r="76" spans="2:21" s="6" customFormat="1" ht="37.5" customHeight="1">
      <c r="B76" s="23"/>
      <c r="C76" s="183" t="s">
        <v>125</v>
      </c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25"/>
      <c r="T76" s="24"/>
      <c r="U76" s="24"/>
    </row>
    <row r="77" spans="2:21" s="6" customFormat="1" ht="7.5" customHeight="1"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5"/>
      <c r="T77" s="24"/>
      <c r="U77" s="24"/>
    </row>
    <row r="78" spans="2:21" s="6" customFormat="1" ht="30.75" customHeight="1">
      <c r="B78" s="23"/>
      <c r="C78" s="18" t="s">
        <v>15</v>
      </c>
      <c r="D78" s="24"/>
      <c r="E78" s="24"/>
      <c r="F78" s="220" t="str">
        <f>$F$6</f>
        <v>Zníženie energetickej náročnosti v spoločnosti LEMAKOR, spol. s.r.o.</v>
      </c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24"/>
      <c r="R78" s="25"/>
      <c r="T78" s="24"/>
      <c r="U78" s="24"/>
    </row>
    <row r="79" spans="2:21" s="2" customFormat="1" ht="30.75" customHeight="1">
      <c r="B79" s="10"/>
      <c r="C79" s="18" t="s">
        <v>120</v>
      </c>
      <c r="D79" s="11"/>
      <c r="E79" s="11"/>
      <c r="F79" s="220" t="s">
        <v>121</v>
      </c>
      <c r="G79" s="196"/>
      <c r="H79" s="196"/>
      <c r="I79" s="196"/>
      <c r="J79" s="196"/>
      <c r="K79" s="196"/>
      <c r="L79" s="196"/>
      <c r="M79" s="196"/>
      <c r="N79" s="196"/>
      <c r="O79" s="196"/>
      <c r="P79" s="196"/>
      <c r="Q79" s="11"/>
      <c r="R79" s="12"/>
      <c r="T79" s="11"/>
      <c r="U79" s="11"/>
    </row>
    <row r="80" spans="2:21" s="6" customFormat="1" ht="37.5" customHeight="1">
      <c r="B80" s="23"/>
      <c r="C80" s="57" t="s">
        <v>122</v>
      </c>
      <c r="D80" s="24"/>
      <c r="E80" s="24"/>
      <c r="F80" s="184" t="str">
        <f>$F$8</f>
        <v>01,3 - Výmena výplní otvorov</v>
      </c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24"/>
      <c r="R80" s="25"/>
      <c r="T80" s="24"/>
      <c r="U80" s="24"/>
    </row>
    <row r="81" spans="2:21" s="6" customFormat="1" ht="7.5" customHeight="1">
      <c r="B81" s="23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5"/>
      <c r="T81" s="24"/>
      <c r="U81" s="24"/>
    </row>
    <row r="82" spans="2:21" s="6" customFormat="1" ht="18.75" customHeight="1">
      <c r="B82" s="23"/>
      <c r="C82" s="18" t="s">
        <v>19</v>
      </c>
      <c r="D82" s="24"/>
      <c r="E82" s="24"/>
      <c r="F82" s="16" t="str">
        <f>$F$10</f>
        <v>obec Prakovce</v>
      </c>
      <c r="G82" s="24"/>
      <c r="H82" s="24"/>
      <c r="I82" s="24"/>
      <c r="J82" s="24"/>
      <c r="K82" s="18" t="s">
        <v>21</v>
      </c>
      <c r="L82" s="24"/>
      <c r="M82" s="221" t="str">
        <f>IF($O$10="","",$O$10)</f>
        <v>05.07.2018</v>
      </c>
      <c r="N82" s="166"/>
      <c r="O82" s="166"/>
      <c r="P82" s="166"/>
      <c r="Q82" s="24"/>
      <c r="R82" s="25"/>
      <c r="T82" s="24"/>
      <c r="U82" s="24"/>
    </row>
    <row r="83" spans="2:21" s="6" customFormat="1" ht="7.5" customHeight="1">
      <c r="B83" s="23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5"/>
      <c r="T83" s="24"/>
      <c r="U83" s="24"/>
    </row>
    <row r="84" spans="2:21" s="6" customFormat="1" ht="15.75" customHeight="1">
      <c r="B84" s="23"/>
      <c r="C84" s="18" t="s">
        <v>23</v>
      </c>
      <c r="D84" s="24"/>
      <c r="E84" s="24"/>
      <c r="F84" s="16" t="str">
        <f>$E$13</f>
        <v>LEMAKOR,spol. s.r.o., Prakovce 13, 055 62 Prakovce</v>
      </c>
      <c r="G84" s="24"/>
      <c r="H84" s="24"/>
      <c r="I84" s="24"/>
      <c r="J84" s="24"/>
      <c r="K84" s="18" t="s">
        <v>29</v>
      </c>
      <c r="L84" s="24"/>
      <c r="M84" s="186" t="str">
        <f>$E$19</f>
        <v>ECOTEN s.r.o., Južná trieda 1566/41,040 01 Košice</v>
      </c>
      <c r="N84" s="166"/>
      <c r="O84" s="166"/>
      <c r="P84" s="166"/>
      <c r="Q84" s="166"/>
      <c r="R84" s="25"/>
      <c r="T84" s="24"/>
      <c r="U84" s="24"/>
    </row>
    <row r="85" spans="2:21" s="6" customFormat="1" ht="15" customHeight="1">
      <c r="B85" s="23"/>
      <c r="C85" s="18" t="s">
        <v>27</v>
      </c>
      <c r="D85" s="24"/>
      <c r="E85" s="24"/>
      <c r="F85" s="16" t="str">
        <f>IF($E$16="","",$E$16)</f>
        <v>Vyplň údaj</v>
      </c>
      <c r="G85" s="24"/>
      <c r="H85" s="24"/>
      <c r="I85" s="24"/>
      <c r="J85" s="24"/>
      <c r="K85" s="18" t="s">
        <v>31</v>
      </c>
      <c r="L85" s="24"/>
      <c r="M85" s="186" t="str">
        <f>$E$22</f>
        <v> </v>
      </c>
      <c r="N85" s="166"/>
      <c r="O85" s="166"/>
      <c r="P85" s="166"/>
      <c r="Q85" s="166"/>
      <c r="R85" s="25"/>
      <c r="T85" s="24"/>
      <c r="U85" s="24"/>
    </row>
    <row r="86" spans="2:21" s="6" customFormat="1" ht="11.25" customHeight="1"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5"/>
      <c r="T86" s="24"/>
      <c r="U86" s="24"/>
    </row>
    <row r="87" spans="2:21" s="6" customFormat="1" ht="30" customHeight="1">
      <c r="B87" s="23"/>
      <c r="C87" s="224" t="s">
        <v>126</v>
      </c>
      <c r="D87" s="162"/>
      <c r="E87" s="162"/>
      <c r="F87" s="162"/>
      <c r="G87" s="162"/>
      <c r="H87" s="33"/>
      <c r="I87" s="33"/>
      <c r="J87" s="33"/>
      <c r="K87" s="33"/>
      <c r="L87" s="33"/>
      <c r="M87" s="33"/>
      <c r="N87" s="224" t="s">
        <v>127</v>
      </c>
      <c r="O87" s="166"/>
      <c r="P87" s="166"/>
      <c r="Q87" s="166"/>
      <c r="R87" s="25"/>
      <c r="T87" s="24"/>
      <c r="U87" s="24"/>
    </row>
    <row r="88" spans="2:21" s="6" customFormat="1" ht="11.25" customHeight="1">
      <c r="B88" s="23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5"/>
      <c r="T88" s="24"/>
      <c r="U88" s="24"/>
    </row>
    <row r="89" spans="2:47" s="6" customFormat="1" ht="30" customHeight="1">
      <c r="B89" s="23"/>
      <c r="C89" s="70" t="s">
        <v>128</v>
      </c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169">
        <f>ROUND($N$126,2)</f>
        <v>0</v>
      </c>
      <c r="O89" s="166"/>
      <c r="P89" s="166"/>
      <c r="Q89" s="166"/>
      <c r="R89" s="25"/>
      <c r="T89" s="24"/>
      <c r="U89" s="24"/>
      <c r="AU89" s="6" t="s">
        <v>129</v>
      </c>
    </row>
    <row r="90" spans="2:21" s="75" customFormat="1" ht="25.5" customHeight="1">
      <c r="B90" s="112"/>
      <c r="C90" s="113"/>
      <c r="D90" s="113" t="s">
        <v>130</v>
      </c>
      <c r="E90" s="113"/>
      <c r="F90" s="113"/>
      <c r="G90" s="113"/>
      <c r="H90" s="113"/>
      <c r="I90" s="113"/>
      <c r="J90" s="113"/>
      <c r="K90" s="113"/>
      <c r="L90" s="113"/>
      <c r="M90" s="113"/>
      <c r="N90" s="222">
        <f>ROUND($N$127,2)</f>
        <v>0</v>
      </c>
      <c r="O90" s="223"/>
      <c r="P90" s="223"/>
      <c r="Q90" s="223"/>
      <c r="R90" s="114"/>
      <c r="T90" s="113"/>
      <c r="U90" s="113"/>
    </row>
    <row r="91" spans="2:21" s="84" customFormat="1" ht="21" customHeight="1">
      <c r="B91" s="115"/>
      <c r="C91" s="86"/>
      <c r="D91" s="86" t="s">
        <v>273</v>
      </c>
      <c r="E91" s="86"/>
      <c r="F91" s="86"/>
      <c r="G91" s="86"/>
      <c r="H91" s="86"/>
      <c r="I91" s="86"/>
      <c r="J91" s="86"/>
      <c r="K91" s="86"/>
      <c r="L91" s="86"/>
      <c r="M91" s="86"/>
      <c r="N91" s="168">
        <f>ROUND($N$128,2)</f>
        <v>0</v>
      </c>
      <c r="O91" s="171"/>
      <c r="P91" s="171"/>
      <c r="Q91" s="171"/>
      <c r="R91" s="116"/>
      <c r="T91" s="86"/>
      <c r="U91" s="86"/>
    </row>
    <row r="92" spans="2:21" s="84" customFormat="1" ht="21" customHeight="1">
      <c r="B92" s="115"/>
      <c r="C92" s="86"/>
      <c r="D92" s="86" t="s">
        <v>132</v>
      </c>
      <c r="E92" s="86"/>
      <c r="F92" s="86"/>
      <c r="G92" s="86"/>
      <c r="H92" s="86"/>
      <c r="I92" s="86"/>
      <c r="J92" s="86"/>
      <c r="K92" s="86"/>
      <c r="L92" s="86"/>
      <c r="M92" s="86"/>
      <c r="N92" s="168">
        <f>ROUND($N$130,2)</f>
        <v>0</v>
      </c>
      <c r="O92" s="171"/>
      <c r="P92" s="171"/>
      <c r="Q92" s="171"/>
      <c r="R92" s="116"/>
      <c r="T92" s="86"/>
      <c r="U92" s="86"/>
    </row>
    <row r="93" spans="2:21" s="84" customFormat="1" ht="21" customHeight="1">
      <c r="B93" s="115"/>
      <c r="C93" s="86"/>
      <c r="D93" s="86" t="s">
        <v>133</v>
      </c>
      <c r="E93" s="86"/>
      <c r="F93" s="86"/>
      <c r="G93" s="86"/>
      <c r="H93" s="86"/>
      <c r="I93" s="86"/>
      <c r="J93" s="86"/>
      <c r="K93" s="86"/>
      <c r="L93" s="86"/>
      <c r="M93" s="86"/>
      <c r="N93" s="168">
        <f>ROUND($N$136,2)</f>
        <v>0</v>
      </c>
      <c r="O93" s="171"/>
      <c r="P93" s="171"/>
      <c r="Q93" s="171"/>
      <c r="R93" s="116"/>
      <c r="T93" s="86"/>
      <c r="U93" s="86"/>
    </row>
    <row r="94" spans="2:21" s="84" customFormat="1" ht="21" customHeight="1">
      <c r="B94" s="115"/>
      <c r="C94" s="86"/>
      <c r="D94" s="86" t="s">
        <v>134</v>
      </c>
      <c r="E94" s="86"/>
      <c r="F94" s="86"/>
      <c r="G94" s="86"/>
      <c r="H94" s="86"/>
      <c r="I94" s="86"/>
      <c r="J94" s="86"/>
      <c r="K94" s="86"/>
      <c r="L94" s="86"/>
      <c r="M94" s="86"/>
      <c r="N94" s="168">
        <f>ROUND($N$149,2)</f>
        <v>0</v>
      </c>
      <c r="O94" s="171"/>
      <c r="P94" s="171"/>
      <c r="Q94" s="171"/>
      <c r="R94" s="116"/>
      <c r="T94" s="86"/>
      <c r="U94" s="86"/>
    </row>
    <row r="95" spans="2:21" s="75" customFormat="1" ht="25.5" customHeight="1">
      <c r="B95" s="112"/>
      <c r="C95" s="113"/>
      <c r="D95" s="113" t="s">
        <v>135</v>
      </c>
      <c r="E95" s="113"/>
      <c r="F95" s="113"/>
      <c r="G95" s="113"/>
      <c r="H95" s="113"/>
      <c r="I95" s="113"/>
      <c r="J95" s="113"/>
      <c r="K95" s="113"/>
      <c r="L95" s="113"/>
      <c r="M95" s="113"/>
      <c r="N95" s="222">
        <f>ROUND($N$151,2)</f>
        <v>0</v>
      </c>
      <c r="O95" s="223"/>
      <c r="P95" s="223"/>
      <c r="Q95" s="223"/>
      <c r="R95" s="114"/>
      <c r="T95" s="113"/>
      <c r="U95" s="113"/>
    </row>
    <row r="96" spans="2:21" s="84" customFormat="1" ht="21" customHeight="1">
      <c r="B96" s="115"/>
      <c r="C96" s="86"/>
      <c r="D96" s="86" t="s">
        <v>136</v>
      </c>
      <c r="E96" s="86"/>
      <c r="F96" s="86"/>
      <c r="G96" s="86"/>
      <c r="H96" s="86"/>
      <c r="I96" s="86"/>
      <c r="J96" s="86"/>
      <c r="K96" s="86"/>
      <c r="L96" s="86"/>
      <c r="M96" s="86"/>
      <c r="N96" s="168">
        <f>ROUND($N$152,2)</f>
        <v>0</v>
      </c>
      <c r="O96" s="171"/>
      <c r="P96" s="171"/>
      <c r="Q96" s="171"/>
      <c r="R96" s="116"/>
      <c r="T96" s="86"/>
      <c r="U96" s="86"/>
    </row>
    <row r="97" spans="2:21" s="84" customFormat="1" ht="21" customHeight="1">
      <c r="B97" s="115"/>
      <c r="C97" s="86"/>
      <c r="D97" s="86" t="s">
        <v>274</v>
      </c>
      <c r="E97" s="86"/>
      <c r="F97" s="86"/>
      <c r="G97" s="86"/>
      <c r="H97" s="86"/>
      <c r="I97" s="86"/>
      <c r="J97" s="86"/>
      <c r="K97" s="86"/>
      <c r="L97" s="86"/>
      <c r="M97" s="86"/>
      <c r="N97" s="168">
        <f>ROUND($N$155,2)</f>
        <v>0</v>
      </c>
      <c r="O97" s="171"/>
      <c r="P97" s="171"/>
      <c r="Q97" s="171"/>
      <c r="R97" s="116"/>
      <c r="T97" s="86"/>
      <c r="U97" s="86"/>
    </row>
    <row r="98" spans="2:21" s="84" customFormat="1" ht="21" customHeight="1">
      <c r="B98" s="115"/>
      <c r="C98" s="86"/>
      <c r="D98" s="86" t="s">
        <v>275</v>
      </c>
      <c r="E98" s="86"/>
      <c r="F98" s="86"/>
      <c r="G98" s="86"/>
      <c r="H98" s="86"/>
      <c r="I98" s="86"/>
      <c r="J98" s="86"/>
      <c r="K98" s="86"/>
      <c r="L98" s="86"/>
      <c r="M98" s="86"/>
      <c r="N98" s="168">
        <f>ROUND($N$159,2)</f>
        <v>0</v>
      </c>
      <c r="O98" s="171"/>
      <c r="P98" s="171"/>
      <c r="Q98" s="171"/>
      <c r="R98" s="116"/>
      <c r="T98" s="86"/>
      <c r="U98" s="86"/>
    </row>
    <row r="99" spans="2:21" s="6" customFormat="1" ht="22.5" customHeight="1">
      <c r="B99" s="23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5"/>
      <c r="T99" s="24"/>
      <c r="U99" s="24"/>
    </row>
    <row r="100" spans="2:21" s="6" customFormat="1" ht="30" customHeight="1">
      <c r="B100" s="23"/>
      <c r="C100" s="70" t="s">
        <v>138</v>
      </c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169">
        <f>ROUND($N$101+$N$102+$N$103+$N$104+$N$105+$N$106,2)</f>
        <v>0</v>
      </c>
      <c r="O100" s="166"/>
      <c r="P100" s="166"/>
      <c r="Q100" s="166"/>
      <c r="R100" s="25"/>
      <c r="T100" s="117"/>
      <c r="U100" s="118" t="s">
        <v>36</v>
      </c>
    </row>
    <row r="101" spans="2:62" s="6" customFormat="1" ht="18.75" customHeight="1">
      <c r="B101" s="23"/>
      <c r="C101" s="24"/>
      <c r="D101" s="165" t="s">
        <v>139</v>
      </c>
      <c r="E101" s="166"/>
      <c r="F101" s="166"/>
      <c r="G101" s="166"/>
      <c r="H101" s="166"/>
      <c r="I101" s="24"/>
      <c r="J101" s="24"/>
      <c r="K101" s="24"/>
      <c r="L101" s="24"/>
      <c r="M101" s="24"/>
      <c r="N101" s="167">
        <f>ROUND($N$89*$T$101,2)</f>
        <v>0</v>
      </c>
      <c r="O101" s="166"/>
      <c r="P101" s="166"/>
      <c r="Q101" s="166"/>
      <c r="R101" s="25"/>
      <c r="T101" s="119"/>
      <c r="U101" s="120" t="s">
        <v>39</v>
      </c>
      <c r="AY101" s="6" t="s">
        <v>140</v>
      </c>
      <c r="BE101" s="99">
        <f>IF($U$101="základná",$N$101,0)</f>
        <v>0</v>
      </c>
      <c r="BF101" s="99">
        <f>IF($U$101="znížená",$N$101,0)</f>
        <v>0</v>
      </c>
      <c r="BG101" s="99">
        <f>IF($U$101="zákl. prenesená",$N$101,0)</f>
        <v>0</v>
      </c>
      <c r="BH101" s="99">
        <f>IF($U$101="zníž. prenesená",$N$101,0)</f>
        <v>0</v>
      </c>
      <c r="BI101" s="99">
        <f>IF($U$101="nulová",$N$101,0)</f>
        <v>0</v>
      </c>
      <c r="BJ101" s="6" t="s">
        <v>83</v>
      </c>
    </row>
    <row r="102" spans="2:62" s="6" customFormat="1" ht="18.75" customHeight="1">
      <c r="B102" s="23"/>
      <c r="C102" s="24"/>
      <c r="D102" s="165" t="s">
        <v>141</v>
      </c>
      <c r="E102" s="166"/>
      <c r="F102" s="166"/>
      <c r="G102" s="166"/>
      <c r="H102" s="166"/>
      <c r="I102" s="24"/>
      <c r="J102" s="24"/>
      <c r="K102" s="24"/>
      <c r="L102" s="24"/>
      <c r="M102" s="24"/>
      <c r="N102" s="167">
        <f>ROUND($N$89*$T$102,2)</f>
        <v>0</v>
      </c>
      <c r="O102" s="166"/>
      <c r="P102" s="166"/>
      <c r="Q102" s="166"/>
      <c r="R102" s="25"/>
      <c r="T102" s="119"/>
      <c r="U102" s="120" t="s">
        <v>39</v>
      </c>
      <c r="AY102" s="6" t="s">
        <v>140</v>
      </c>
      <c r="BE102" s="99">
        <f>IF($U$102="základná",$N$102,0)</f>
        <v>0</v>
      </c>
      <c r="BF102" s="99">
        <f>IF($U$102="znížená",$N$102,0)</f>
        <v>0</v>
      </c>
      <c r="BG102" s="99">
        <f>IF($U$102="zákl. prenesená",$N$102,0)</f>
        <v>0</v>
      </c>
      <c r="BH102" s="99">
        <f>IF($U$102="zníž. prenesená",$N$102,0)</f>
        <v>0</v>
      </c>
      <c r="BI102" s="99">
        <f>IF($U$102="nulová",$N$102,0)</f>
        <v>0</v>
      </c>
      <c r="BJ102" s="6" t="s">
        <v>83</v>
      </c>
    </row>
    <row r="103" spans="2:62" s="6" customFormat="1" ht="18.75" customHeight="1">
      <c r="B103" s="23"/>
      <c r="C103" s="24"/>
      <c r="D103" s="165" t="s">
        <v>142</v>
      </c>
      <c r="E103" s="166"/>
      <c r="F103" s="166"/>
      <c r="G103" s="166"/>
      <c r="H103" s="166"/>
      <c r="I103" s="24"/>
      <c r="J103" s="24"/>
      <c r="K103" s="24"/>
      <c r="L103" s="24"/>
      <c r="M103" s="24"/>
      <c r="N103" s="167">
        <f>ROUND($N$89*$T$103,2)</f>
        <v>0</v>
      </c>
      <c r="O103" s="166"/>
      <c r="P103" s="166"/>
      <c r="Q103" s="166"/>
      <c r="R103" s="25"/>
      <c r="T103" s="119"/>
      <c r="U103" s="120" t="s">
        <v>39</v>
      </c>
      <c r="AY103" s="6" t="s">
        <v>140</v>
      </c>
      <c r="BE103" s="99">
        <f>IF($U$103="základná",$N$103,0)</f>
        <v>0</v>
      </c>
      <c r="BF103" s="99">
        <f>IF($U$103="znížená",$N$103,0)</f>
        <v>0</v>
      </c>
      <c r="BG103" s="99">
        <f>IF($U$103="zákl. prenesená",$N$103,0)</f>
        <v>0</v>
      </c>
      <c r="BH103" s="99">
        <f>IF($U$103="zníž. prenesená",$N$103,0)</f>
        <v>0</v>
      </c>
      <c r="BI103" s="99">
        <f>IF($U$103="nulová",$N$103,0)</f>
        <v>0</v>
      </c>
      <c r="BJ103" s="6" t="s">
        <v>83</v>
      </c>
    </row>
    <row r="104" spans="2:62" s="6" customFormat="1" ht="18.75" customHeight="1">
      <c r="B104" s="23"/>
      <c r="C104" s="24"/>
      <c r="D104" s="165" t="s">
        <v>143</v>
      </c>
      <c r="E104" s="166"/>
      <c r="F104" s="166"/>
      <c r="G104" s="166"/>
      <c r="H104" s="166"/>
      <c r="I104" s="24"/>
      <c r="J104" s="24"/>
      <c r="K104" s="24"/>
      <c r="L104" s="24"/>
      <c r="M104" s="24"/>
      <c r="N104" s="167">
        <f>ROUND($N$89*$T$104,2)</f>
        <v>0</v>
      </c>
      <c r="O104" s="166"/>
      <c r="P104" s="166"/>
      <c r="Q104" s="166"/>
      <c r="R104" s="25"/>
      <c r="T104" s="119"/>
      <c r="U104" s="120" t="s">
        <v>39</v>
      </c>
      <c r="AY104" s="6" t="s">
        <v>140</v>
      </c>
      <c r="BE104" s="99">
        <f>IF($U$104="základná",$N$104,0)</f>
        <v>0</v>
      </c>
      <c r="BF104" s="99">
        <f>IF($U$104="znížená",$N$104,0)</f>
        <v>0</v>
      </c>
      <c r="BG104" s="99">
        <f>IF($U$104="zákl. prenesená",$N$104,0)</f>
        <v>0</v>
      </c>
      <c r="BH104" s="99">
        <f>IF($U$104="zníž. prenesená",$N$104,0)</f>
        <v>0</v>
      </c>
      <c r="BI104" s="99">
        <f>IF($U$104="nulová",$N$104,0)</f>
        <v>0</v>
      </c>
      <c r="BJ104" s="6" t="s">
        <v>83</v>
      </c>
    </row>
    <row r="105" spans="2:62" s="6" customFormat="1" ht="18.75" customHeight="1">
      <c r="B105" s="23"/>
      <c r="C105" s="24"/>
      <c r="D105" s="165" t="s">
        <v>144</v>
      </c>
      <c r="E105" s="166"/>
      <c r="F105" s="166"/>
      <c r="G105" s="166"/>
      <c r="H105" s="166"/>
      <c r="I105" s="24"/>
      <c r="J105" s="24"/>
      <c r="K105" s="24"/>
      <c r="L105" s="24"/>
      <c r="M105" s="24"/>
      <c r="N105" s="167">
        <f>ROUND($N$89*$T$105,2)</f>
        <v>0</v>
      </c>
      <c r="O105" s="166"/>
      <c r="P105" s="166"/>
      <c r="Q105" s="166"/>
      <c r="R105" s="25"/>
      <c r="T105" s="119"/>
      <c r="U105" s="120" t="s">
        <v>39</v>
      </c>
      <c r="AY105" s="6" t="s">
        <v>140</v>
      </c>
      <c r="BE105" s="99">
        <f>IF($U$105="základná",$N$105,0)</f>
        <v>0</v>
      </c>
      <c r="BF105" s="99">
        <f>IF($U$105="znížená",$N$105,0)</f>
        <v>0</v>
      </c>
      <c r="BG105" s="99">
        <f>IF($U$105="zákl. prenesená",$N$105,0)</f>
        <v>0</v>
      </c>
      <c r="BH105" s="99">
        <f>IF($U$105="zníž. prenesená",$N$105,0)</f>
        <v>0</v>
      </c>
      <c r="BI105" s="99">
        <f>IF($U$105="nulová",$N$105,0)</f>
        <v>0</v>
      </c>
      <c r="BJ105" s="6" t="s">
        <v>83</v>
      </c>
    </row>
    <row r="106" spans="2:62" s="6" customFormat="1" ht="18.75" customHeight="1">
      <c r="B106" s="23"/>
      <c r="C106" s="24"/>
      <c r="D106" s="86" t="s">
        <v>145</v>
      </c>
      <c r="E106" s="24"/>
      <c r="F106" s="24"/>
      <c r="G106" s="24"/>
      <c r="H106" s="24"/>
      <c r="I106" s="24"/>
      <c r="J106" s="24"/>
      <c r="K106" s="24"/>
      <c r="L106" s="24"/>
      <c r="M106" s="24"/>
      <c r="N106" s="167">
        <f>ROUND($N$89*$T$106,2)</f>
        <v>0</v>
      </c>
      <c r="O106" s="166"/>
      <c r="P106" s="166"/>
      <c r="Q106" s="166"/>
      <c r="R106" s="25"/>
      <c r="T106" s="121"/>
      <c r="U106" s="122" t="s">
        <v>39</v>
      </c>
      <c r="AY106" s="6" t="s">
        <v>146</v>
      </c>
      <c r="BE106" s="99">
        <f>IF($U$106="základná",$N$106,0)</f>
        <v>0</v>
      </c>
      <c r="BF106" s="99">
        <f>IF($U$106="znížená",$N$106,0)</f>
        <v>0</v>
      </c>
      <c r="BG106" s="99">
        <f>IF($U$106="zákl. prenesená",$N$106,0)</f>
        <v>0</v>
      </c>
      <c r="BH106" s="99">
        <f>IF($U$106="zníž. prenesená",$N$106,0)</f>
        <v>0</v>
      </c>
      <c r="BI106" s="99">
        <f>IF($U$106="nulová",$N$106,0)</f>
        <v>0</v>
      </c>
      <c r="BJ106" s="6" t="s">
        <v>83</v>
      </c>
    </row>
    <row r="107" spans="2:21" s="6" customFormat="1" ht="14.25" customHeight="1">
      <c r="B107" s="23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5"/>
      <c r="T107" s="24"/>
      <c r="U107" s="24"/>
    </row>
    <row r="108" spans="2:21" s="6" customFormat="1" ht="30" customHeight="1">
      <c r="B108" s="23"/>
      <c r="C108" s="104" t="s">
        <v>117</v>
      </c>
      <c r="D108" s="33"/>
      <c r="E108" s="33"/>
      <c r="F108" s="33"/>
      <c r="G108" s="33"/>
      <c r="H108" s="33"/>
      <c r="I108" s="33"/>
      <c r="J108" s="33"/>
      <c r="K108" s="33"/>
      <c r="L108" s="161">
        <f>ROUND(SUM($N$89+$N$100),2)</f>
        <v>0</v>
      </c>
      <c r="M108" s="162"/>
      <c r="N108" s="162"/>
      <c r="O108" s="162"/>
      <c r="P108" s="162"/>
      <c r="Q108" s="162"/>
      <c r="R108" s="25"/>
      <c r="T108" s="24"/>
      <c r="U108" s="24"/>
    </row>
    <row r="109" spans="2:21" s="6" customFormat="1" ht="7.5" customHeight="1">
      <c r="B109" s="46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8"/>
      <c r="T109" s="24"/>
      <c r="U109" s="24"/>
    </row>
    <row r="110" ht="14.25" customHeight="1">
      <c r="N110" s="1"/>
    </row>
    <row r="111" ht="14.25" customHeight="1">
      <c r="N111" s="1"/>
    </row>
    <row r="112" ht="14.25" customHeight="1">
      <c r="N112" s="1"/>
    </row>
    <row r="113" spans="2:18" s="6" customFormat="1" ht="7.5" customHeight="1">
      <c r="B113" s="49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s="6" customFormat="1" ht="37.5" customHeight="1">
      <c r="B114" s="23"/>
      <c r="C114" s="183" t="s">
        <v>147</v>
      </c>
      <c r="D114" s="166"/>
      <c r="E114" s="166"/>
      <c r="F114" s="166"/>
      <c r="G114" s="166"/>
      <c r="H114" s="166"/>
      <c r="I114" s="166"/>
      <c r="J114" s="166"/>
      <c r="K114" s="166"/>
      <c r="L114" s="166"/>
      <c r="M114" s="166"/>
      <c r="N114" s="166"/>
      <c r="O114" s="166"/>
      <c r="P114" s="166"/>
      <c r="Q114" s="166"/>
      <c r="R114" s="25"/>
    </row>
    <row r="115" spans="2:18" s="6" customFormat="1" ht="7.5" customHeight="1">
      <c r="B115" s="23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5"/>
    </row>
    <row r="116" spans="2:18" s="6" customFormat="1" ht="30.75" customHeight="1">
      <c r="B116" s="23"/>
      <c r="C116" s="18" t="s">
        <v>15</v>
      </c>
      <c r="D116" s="24"/>
      <c r="E116" s="24"/>
      <c r="F116" s="220" t="str">
        <f>$F$6</f>
        <v>Zníženie energetickej náročnosti v spoločnosti LEMAKOR, spol. s.r.o.</v>
      </c>
      <c r="G116" s="166"/>
      <c r="H116" s="166"/>
      <c r="I116" s="166"/>
      <c r="J116" s="166"/>
      <c r="K116" s="166"/>
      <c r="L116" s="166"/>
      <c r="M116" s="166"/>
      <c r="N116" s="166"/>
      <c r="O116" s="166"/>
      <c r="P116" s="166"/>
      <c r="Q116" s="24"/>
      <c r="R116" s="25"/>
    </row>
    <row r="117" spans="2:18" s="2" customFormat="1" ht="30.75" customHeight="1">
      <c r="B117" s="10"/>
      <c r="C117" s="18" t="s">
        <v>120</v>
      </c>
      <c r="D117" s="11"/>
      <c r="E117" s="11"/>
      <c r="F117" s="220" t="s">
        <v>121</v>
      </c>
      <c r="G117" s="196"/>
      <c r="H117" s="196"/>
      <c r="I117" s="196"/>
      <c r="J117" s="196"/>
      <c r="K117" s="196"/>
      <c r="L117" s="196"/>
      <c r="M117" s="196"/>
      <c r="N117" s="196"/>
      <c r="O117" s="196"/>
      <c r="P117" s="196"/>
      <c r="Q117" s="11"/>
      <c r="R117" s="12"/>
    </row>
    <row r="118" spans="2:18" s="6" customFormat="1" ht="37.5" customHeight="1">
      <c r="B118" s="23"/>
      <c r="C118" s="57" t="s">
        <v>122</v>
      </c>
      <c r="D118" s="24"/>
      <c r="E118" s="24"/>
      <c r="F118" s="184" t="str">
        <f>$F$8</f>
        <v>01,3 - Výmena výplní otvorov</v>
      </c>
      <c r="G118" s="166"/>
      <c r="H118" s="166"/>
      <c r="I118" s="166"/>
      <c r="J118" s="166"/>
      <c r="K118" s="166"/>
      <c r="L118" s="166"/>
      <c r="M118" s="166"/>
      <c r="N118" s="166"/>
      <c r="O118" s="166"/>
      <c r="P118" s="166"/>
      <c r="Q118" s="24"/>
      <c r="R118" s="25"/>
    </row>
    <row r="119" spans="2:18" s="6" customFormat="1" ht="7.5" customHeight="1">
      <c r="B119" s="23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5"/>
    </row>
    <row r="120" spans="2:18" s="6" customFormat="1" ht="18.75" customHeight="1">
      <c r="B120" s="23"/>
      <c r="C120" s="18" t="s">
        <v>19</v>
      </c>
      <c r="D120" s="24"/>
      <c r="E120" s="24"/>
      <c r="F120" s="16" t="str">
        <f>$F$10</f>
        <v>obec Prakovce</v>
      </c>
      <c r="G120" s="24"/>
      <c r="H120" s="24"/>
      <c r="I120" s="24"/>
      <c r="J120" s="24"/>
      <c r="K120" s="18" t="s">
        <v>21</v>
      </c>
      <c r="L120" s="24"/>
      <c r="M120" s="221" t="str">
        <f>IF($O$10="","",$O$10)</f>
        <v>05.07.2018</v>
      </c>
      <c r="N120" s="166"/>
      <c r="O120" s="166"/>
      <c r="P120" s="166"/>
      <c r="Q120" s="24"/>
      <c r="R120" s="25"/>
    </row>
    <row r="121" spans="2:18" s="6" customFormat="1" ht="7.5" customHeight="1">
      <c r="B121" s="23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5"/>
    </row>
    <row r="122" spans="2:18" s="6" customFormat="1" ht="15.75" customHeight="1">
      <c r="B122" s="23"/>
      <c r="C122" s="18" t="s">
        <v>23</v>
      </c>
      <c r="D122" s="24"/>
      <c r="E122" s="24"/>
      <c r="F122" s="16" t="str">
        <f>$E$13</f>
        <v>LEMAKOR,spol. s.r.o., Prakovce 13, 055 62 Prakovce</v>
      </c>
      <c r="G122" s="24"/>
      <c r="H122" s="24"/>
      <c r="I122" s="24"/>
      <c r="J122" s="24"/>
      <c r="K122" s="18" t="s">
        <v>29</v>
      </c>
      <c r="L122" s="24"/>
      <c r="M122" s="186" t="str">
        <f>$E$19</f>
        <v>ECOTEN s.r.o., Južná trieda 1566/41,040 01 Košice</v>
      </c>
      <c r="N122" s="166"/>
      <c r="O122" s="166"/>
      <c r="P122" s="166"/>
      <c r="Q122" s="166"/>
      <c r="R122" s="25"/>
    </row>
    <row r="123" spans="2:18" s="6" customFormat="1" ht="15" customHeight="1">
      <c r="B123" s="23"/>
      <c r="C123" s="18" t="s">
        <v>27</v>
      </c>
      <c r="D123" s="24"/>
      <c r="E123" s="24"/>
      <c r="F123" s="16" t="str">
        <f>IF($E$16="","",$E$16)</f>
        <v>Vyplň údaj</v>
      </c>
      <c r="G123" s="24"/>
      <c r="H123" s="24"/>
      <c r="I123" s="24"/>
      <c r="J123" s="24"/>
      <c r="K123" s="18" t="s">
        <v>31</v>
      </c>
      <c r="L123" s="24"/>
      <c r="M123" s="186" t="str">
        <f>$E$22</f>
        <v> </v>
      </c>
      <c r="N123" s="166"/>
      <c r="O123" s="166"/>
      <c r="P123" s="166"/>
      <c r="Q123" s="166"/>
      <c r="R123" s="25"/>
    </row>
    <row r="124" spans="2:18" s="6" customFormat="1" ht="11.25" customHeight="1">
      <c r="B124" s="23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5"/>
    </row>
    <row r="125" spans="2:27" s="123" customFormat="1" ht="30" customHeight="1">
      <c r="B125" s="124"/>
      <c r="C125" s="125" t="s">
        <v>148</v>
      </c>
      <c r="D125" s="126" t="s">
        <v>149</v>
      </c>
      <c r="E125" s="126" t="s">
        <v>54</v>
      </c>
      <c r="F125" s="216" t="s">
        <v>150</v>
      </c>
      <c r="G125" s="217"/>
      <c r="H125" s="217"/>
      <c r="I125" s="217"/>
      <c r="J125" s="126" t="s">
        <v>151</v>
      </c>
      <c r="K125" s="126" t="s">
        <v>152</v>
      </c>
      <c r="L125" s="216" t="s">
        <v>153</v>
      </c>
      <c r="M125" s="217"/>
      <c r="N125" s="216" t="s">
        <v>154</v>
      </c>
      <c r="O125" s="217"/>
      <c r="P125" s="217"/>
      <c r="Q125" s="218"/>
      <c r="R125" s="127"/>
      <c r="T125" s="65" t="s">
        <v>155</v>
      </c>
      <c r="U125" s="66" t="s">
        <v>36</v>
      </c>
      <c r="V125" s="66" t="s">
        <v>156</v>
      </c>
      <c r="W125" s="66" t="s">
        <v>157</v>
      </c>
      <c r="X125" s="66" t="s">
        <v>158</v>
      </c>
      <c r="Y125" s="66" t="s">
        <v>159</v>
      </c>
      <c r="Z125" s="66" t="s">
        <v>160</v>
      </c>
      <c r="AA125" s="67" t="s">
        <v>161</v>
      </c>
    </row>
    <row r="126" spans="2:63" s="6" customFormat="1" ht="30" customHeight="1">
      <c r="B126" s="23"/>
      <c r="C126" s="70" t="s">
        <v>124</v>
      </c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19">
        <f>$BK$126</f>
        <v>0</v>
      </c>
      <c r="O126" s="166"/>
      <c r="P126" s="166"/>
      <c r="Q126" s="166"/>
      <c r="R126" s="25"/>
      <c r="T126" s="69"/>
      <c r="U126" s="38"/>
      <c r="V126" s="38"/>
      <c r="W126" s="128">
        <f>$W$127+$W$151+$W$162</f>
        <v>837.4039207400001</v>
      </c>
      <c r="X126" s="38"/>
      <c r="Y126" s="128">
        <f>$Y$127+$Y$151+$Y$162</f>
        <v>100.59968491</v>
      </c>
      <c r="Z126" s="38"/>
      <c r="AA126" s="129">
        <f>$AA$127+$AA$151+$AA$162</f>
        <v>9.661712</v>
      </c>
      <c r="AT126" s="6" t="s">
        <v>71</v>
      </c>
      <c r="AU126" s="6" t="s">
        <v>129</v>
      </c>
      <c r="BK126" s="130">
        <f>$BK$127+$BK$151+$BK$162</f>
        <v>0</v>
      </c>
    </row>
    <row r="127" spans="2:63" s="131" customFormat="1" ht="37.5" customHeight="1">
      <c r="B127" s="132"/>
      <c r="C127" s="133"/>
      <c r="D127" s="134" t="s">
        <v>130</v>
      </c>
      <c r="E127" s="133"/>
      <c r="F127" s="133"/>
      <c r="G127" s="133"/>
      <c r="H127" s="133"/>
      <c r="I127" s="133"/>
      <c r="J127" s="133"/>
      <c r="K127" s="133"/>
      <c r="L127" s="133"/>
      <c r="M127" s="133"/>
      <c r="N127" s="204">
        <f>$BK$127</f>
        <v>0</v>
      </c>
      <c r="O127" s="207"/>
      <c r="P127" s="207"/>
      <c r="Q127" s="207"/>
      <c r="R127" s="135"/>
      <c r="T127" s="136"/>
      <c r="U127" s="133"/>
      <c r="V127" s="133"/>
      <c r="W127" s="137">
        <f>$W$128+$W$130+$W$136+$W$149</f>
        <v>747.6519077400001</v>
      </c>
      <c r="X127" s="133"/>
      <c r="Y127" s="137">
        <f>$Y$128+$Y$130+$Y$136+$Y$149</f>
        <v>99.43700670999999</v>
      </c>
      <c r="Z127" s="133"/>
      <c r="AA127" s="138">
        <f>$AA$128+$AA$130+$AA$136+$AA$149</f>
        <v>9.661712</v>
      </c>
      <c r="AR127" s="139" t="s">
        <v>72</v>
      </c>
      <c r="AT127" s="139" t="s">
        <v>71</v>
      </c>
      <c r="AU127" s="139" t="s">
        <v>72</v>
      </c>
      <c r="AY127" s="139" t="s">
        <v>162</v>
      </c>
      <c r="BK127" s="140">
        <f>$BK$128+$BK$130+$BK$136+$BK$149</f>
        <v>0</v>
      </c>
    </row>
    <row r="128" spans="2:63" s="131" customFormat="1" ht="21" customHeight="1">
      <c r="B128" s="132"/>
      <c r="C128" s="133"/>
      <c r="D128" s="141" t="s">
        <v>273</v>
      </c>
      <c r="E128" s="133"/>
      <c r="F128" s="133"/>
      <c r="G128" s="133"/>
      <c r="H128" s="133"/>
      <c r="I128" s="133"/>
      <c r="J128" s="133"/>
      <c r="K128" s="133"/>
      <c r="L128" s="133"/>
      <c r="M128" s="133"/>
      <c r="N128" s="206">
        <f>$BK$128</f>
        <v>0</v>
      </c>
      <c r="O128" s="207"/>
      <c r="P128" s="207"/>
      <c r="Q128" s="207"/>
      <c r="R128" s="135"/>
      <c r="T128" s="136"/>
      <c r="U128" s="133"/>
      <c r="V128" s="133"/>
      <c r="W128" s="137">
        <f>$W$129</f>
        <v>235.353798</v>
      </c>
      <c r="X128" s="133"/>
      <c r="Y128" s="137">
        <f>$Y$129</f>
        <v>48.485426</v>
      </c>
      <c r="Z128" s="133"/>
      <c r="AA128" s="138">
        <f>$AA$129</f>
        <v>0</v>
      </c>
      <c r="AR128" s="139" t="s">
        <v>79</v>
      </c>
      <c r="AT128" s="139" t="s">
        <v>71</v>
      </c>
      <c r="AU128" s="139" t="s">
        <v>79</v>
      </c>
      <c r="AY128" s="139" t="s">
        <v>162</v>
      </c>
      <c r="BK128" s="140">
        <f>$BK$129</f>
        <v>0</v>
      </c>
    </row>
    <row r="129" spans="2:64" s="6" customFormat="1" ht="27" customHeight="1">
      <c r="B129" s="23"/>
      <c r="C129" s="142" t="s">
        <v>79</v>
      </c>
      <c r="D129" s="142" t="s">
        <v>163</v>
      </c>
      <c r="E129" s="143" t="s">
        <v>276</v>
      </c>
      <c r="F129" s="208" t="s">
        <v>277</v>
      </c>
      <c r="G129" s="209"/>
      <c r="H129" s="209"/>
      <c r="I129" s="209"/>
      <c r="J129" s="144" t="s">
        <v>278</v>
      </c>
      <c r="K129" s="145">
        <v>69.688</v>
      </c>
      <c r="L129" s="210">
        <v>0</v>
      </c>
      <c r="M129" s="209"/>
      <c r="N129" s="211">
        <f>ROUND($L$129*$K$129,2)</f>
        <v>0</v>
      </c>
      <c r="O129" s="209"/>
      <c r="P129" s="209"/>
      <c r="Q129" s="209"/>
      <c r="R129" s="25"/>
      <c r="T129" s="146"/>
      <c r="U129" s="31" t="s">
        <v>39</v>
      </c>
      <c r="V129" s="147">
        <v>3.37725</v>
      </c>
      <c r="W129" s="147">
        <f>$V$129*$K$129</f>
        <v>235.353798</v>
      </c>
      <c r="X129" s="147">
        <v>0.69575</v>
      </c>
      <c r="Y129" s="147">
        <f>$X$129*$K$129</f>
        <v>48.485426</v>
      </c>
      <c r="Z129" s="147">
        <v>0</v>
      </c>
      <c r="AA129" s="148">
        <f>$Z$129*$K$129</f>
        <v>0</v>
      </c>
      <c r="AR129" s="6" t="s">
        <v>167</v>
      </c>
      <c r="AT129" s="6" t="s">
        <v>163</v>
      </c>
      <c r="AU129" s="6" t="s">
        <v>83</v>
      </c>
      <c r="AY129" s="6" t="s">
        <v>162</v>
      </c>
      <c r="BE129" s="99">
        <f>IF($U$129="základná",$N$129,0)</f>
        <v>0</v>
      </c>
      <c r="BF129" s="99">
        <f>IF($U$129="znížená",$N$129,0)</f>
        <v>0</v>
      </c>
      <c r="BG129" s="99">
        <f>IF($U$129="zákl. prenesená",$N$129,0)</f>
        <v>0</v>
      </c>
      <c r="BH129" s="99">
        <f>IF($U$129="zníž. prenesená",$N$129,0)</f>
        <v>0</v>
      </c>
      <c r="BI129" s="99">
        <f>IF($U$129="nulová",$N$129,0)</f>
        <v>0</v>
      </c>
      <c r="BJ129" s="6" t="s">
        <v>83</v>
      </c>
      <c r="BK129" s="99">
        <f>ROUND($L$129*$K$129,2)</f>
        <v>0</v>
      </c>
      <c r="BL129" s="6" t="s">
        <v>167</v>
      </c>
    </row>
    <row r="130" spans="2:63" s="131" customFormat="1" ht="30.75" customHeight="1">
      <c r="B130" s="132"/>
      <c r="C130" s="133"/>
      <c r="D130" s="141" t="s">
        <v>132</v>
      </c>
      <c r="E130" s="133"/>
      <c r="F130" s="133"/>
      <c r="G130" s="133"/>
      <c r="H130" s="133"/>
      <c r="I130" s="133"/>
      <c r="J130" s="133"/>
      <c r="K130" s="133"/>
      <c r="L130" s="133"/>
      <c r="M130" s="133"/>
      <c r="N130" s="206">
        <f>$BK$130</f>
        <v>0</v>
      </c>
      <c r="O130" s="207"/>
      <c r="P130" s="207"/>
      <c r="Q130" s="207"/>
      <c r="R130" s="135"/>
      <c r="T130" s="136"/>
      <c r="U130" s="133"/>
      <c r="V130" s="133"/>
      <c r="W130" s="137">
        <f>SUM($W$131:$W$135)</f>
        <v>258.07503449999996</v>
      </c>
      <c r="X130" s="133"/>
      <c r="Y130" s="137">
        <f>SUM($Y$131:$Y$135)</f>
        <v>17.59971221</v>
      </c>
      <c r="Z130" s="133"/>
      <c r="AA130" s="138">
        <f>SUM($AA$131:$AA$135)</f>
        <v>0</v>
      </c>
      <c r="AR130" s="139" t="s">
        <v>72</v>
      </c>
      <c r="AT130" s="139" t="s">
        <v>71</v>
      </c>
      <c r="AU130" s="139" t="s">
        <v>79</v>
      </c>
      <c r="AY130" s="139" t="s">
        <v>162</v>
      </c>
      <c r="BK130" s="140">
        <f>SUM($BK$131:$BK$135)</f>
        <v>0</v>
      </c>
    </row>
    <row r="131" spans="2:64" s="6" customFormat="1" ht="39" customHeight="1">
      <c r="B131" s="23"/>
      <c r="C131" s="142" t="s">
        <v>83</v>
      </c>
      <c r="D131" s="142" t="s">
        <v>163</v>
      </c>
      <c r="E131" s="143" t="s">
        <v>279</v>
      </c>
      <c r="F131" s="208" t="s">
        <v>280</v>
      </c>
      <c r="G131" s="209"/>
      <c r="H131" s="209"/>
      <c r="I131" s="209"/>
      <c r="J131" s="144" t="s">
        <v>166</v>
      </c>
      <c r="K131" s="145">
        <v>278.75</v>
      </c>
      <c r="L131" s="210">
        <v>0</v>
      </c>
      <c r="M131" s="209"/>
      <c r="N131" s="211">
        <f>ROUND($L$131*$K$131,2)</f>
        <v>0</v>
      </c>
      <c r="O131" s="209"/>
      <c r="P131" s="209"/>
      <c r="Q131" s="209"/>
      <c r="R131" s="25"/>
      <c r="T131" s="146"/>
      <c r="U131" s="31" t="s">
        <v>39</v>
      </c>
      <c r="V131" s="147">
        <v>0.47053</v>
      </c>
      <c r="W131" s="147">
        <f>$V$131*$K$131</f>
        <v>131.1602375</v>
      </c>
      <c r="X131" s="147">
        <v>0.0403</v>
      </c>
      <c r="Y131" s="147">
        <f>$X$131*$K$131</f>
        <v>11.233625</v>
      </c>
      <c r="Z131" s="147">
        <v>0</v>
      </c>
      <c r="AA131" s="148">
        <f>$Z$131*$K$131</f>
        <v>0</v>
      </c>
      <c r="AR131" s="6" t="s">
        <v>167</v>
      </c>
      <c r="AT131" s="6" t="s">
        <v>163</v>
      </c>
      <c r="AU131" s="6" t="s">
        <v>83</v>
      </c>
      <c r="AY131" s="6" t="s">
        <v>162</v>
      </c>
      <c r="BE131" s="99">
        <f>IF($U$131="základná",$N$131,0)</f>
        <v>0</v>
      </c>
      <c r="BF131" s="99">
        <f>IF($U$131="znížená",$N$131,0)</f>
        <v>0</v>
      </c>
      <c r="BG131" s="99">
        <f>IF($U$131="zákl. prenesená",$N$131,0)</f>
        <v>0</v>
      </c>
      <c r="BH131" s="99">
        <f>IF($U$131="zníž. prenesená",$N$131,0)</f>
        <v>0</v>
      </c>
      <c r="BI131" s="99">
        <f>IF($U$131="nulová",$N$131,0)</f>
        <v>0</v>
      </c>
      <c r="BJ131" s="6" t="s">
        <v>83</v>
      </c>
      <c r="BK131" s="99">
        <f>ROUND($L$131*$K$131,2)</f>
        <v>0</v>
      </c>
      <c r="BL131" s="6" t="s">
        <v>167</v>
      </c>
    </row>
    <row r="132" spans="2:64" s="6" customFormat="1" ht="27" customHeight="1">
      <c r="B132" s="23"/>
      <c r="C132" s="142" t="s">
        <v>170</v>
      </c>
      <c r="D132" s="142" t="s">
        <v>163</v>
      </c>
      <c r="E132" s="143" t="s">
        <v>281</v>
      </c>
      <c r="F132" s="208" t="s">
        <v>282</v>
      </c>
      <c r="G132" s="209"/>
      <c r="H132" s="209"/>
      <c r="I132" s="209"/>
      <c r="J132" s="144" t="s">
        <v>166</v>
      </c>
      <c r="K132" s="145">
        <v>34.519</v>
      </c>
      <c r="L132" s="210">
        <v>0</v>
      </c>
      <c r="M132" s="209"/>
      <c r="N132" s="211">
        <f>ROUND($L$132*$K$132,2)</f>
        <v>0</v>
      </c>
      <c r="O132" s="209"/>
      <c r="P132" s="209"/>
      <c r="Q132" s="209"/>
      <c r="R132" s="25"/>
      <c r="T132" s="146"/>
      <c r="U132" s="31" t="s">
        <v>39</v>
      </c>
      <c r="V132" s="147">
        <v>0.963</v>
      </c>
      <c r="W132" s="147">
        <f>$V$132*$K$132</f>
        <v>33.241797</v>
      </c>
      <c r="X132" s="147">
        <v>0.12959</v>
      </c>
      <c r="Y132" s="147">
        <f>$X$132*$K$132</f>
        <v>4.47331721</v>
      </c>
      <c r="Z132" s="147">
        <v>0</v>
      </c>
      <c r="AA132" s="148">
        <f>$Z$132*$K$132</f>
        <v>0</v>
      </c>
      <c r="AR132" s="6" t="s">
        <v>167</v>
      </c>
      <c r="AT132" s="6" t="s">
        <v>163</v>
      </c>
      <c r="AU132" s="6" t="s">
        <v>83</v>
      </c>
      <c r="AY132" s="6" t="s">
        <v>162</v>
      </c>
      <c r="BE132" s="99">
        <f>IF($U$132="základná",$N$132,0)</f>
        <v>0</v>
      </c>
      <c r="BF132" s="99">
        <f>IF($U$132="znížená",$N$132,0)</f>
        <v>0</v>
      </c>
      <c r="BG132" s="99">
        <f>IF($U$132="zákl. prenesená",$N$132,0)</f>
        <v>0</v>
      </c>
      <c r="BH132" s="99">
        <f>IF($U$132="zníž. prenesená",$N$132,0)</f>
        <v>0</v>
      </c>
      <c r="BI132" s="99">
        <f>IF($U$132="nulová",$N$132,0)</f>
        <v>0</v>
      </c>
      <c r="BJ132" s="6" t="s">
        <v>83</v>
      </c>
      <c r="BK132" s="99">
        <f>ROUND($L$132*$K$132,2)</f>
        <v>0</v>
      </c>
      <c r="BL132" s="6" t="s">
        <v>167</v>
      </c>
    </row>
    <row r="133" spans="2:64" s="6" customFormat="1" ht="27" customHeight="1">
      <c r="B133" s="23"/>
      <c r="C133" s="142" t="s">
        <v>167</v>
      </c>
      <c r="D133" s="142" t="s">
        <v>163</v>
      </c>
      <c r="E133" s="143" t="s">
        <v>283</v>
      </c>
      <c r="F133" s="208" t="s">
        <v>284</v>
      </c>
      <c r="G133" s="209"/>
      <c r="H133" s="209"/>
      <c r="I133" s="209"/>
      <c r="J133" s="144" t="s">
        <v>166</v>
      </c>
      <c r="K133" s="145">
        <v>278.75</v>
      </c>
      <c r="L133" s="210">
        <v>0</v>
      </c>
      <c r="M133" s="209"/>
      <c r="N133" s="211">
        <f>ROUND($L$133*$K$133,2)</f>
        <v>0</v>
      </c>
      <c r="O133" s="209"/>
      <c r="P133" s="209"/>
      <c r="Q133" s="209"/>
      <c r="R133" s="25"/>
      <c r="T133" s="146"/>
      <c r="U133" s="31" t="s">
        <v>39</v>
      </c>
      <c r="V133" s="147">
        <v>0.2944</v>
      </c>
      <c r="W133" s="147">
        <f>$V$133*$K$133</f>
        <v>82.064</v>
      </c>
      <c r="X133" s="147">
        <v>0.00576</v>
      </c>
      <c r="Y133" s="147">
        <f>$X$133*$K$133</f>
        <v>1.6056000000000001</v>
      </c>
      <c r="Z133" s="147">
        <v>0</v>
      </c>
      <c r="AA133" s="148">
        <f>$Z$133*$K$133</f>
        <v>0</v>
      </c>
      <c r="AR133" s="6" t="s">
        <v>167</v>
      </c>
      <c r="AT133" s="6" t="s">
        <v>163</v>
      </c>
      <c r="AU133" s="6" t="s">
        <v>83</v>
      </c>
      <c r="AY133" s="6" t="s">
        <v>162</v>
      </c>
      <c r="BE133" s="99">
        <f>IF($U$133="základná",$N$133,0)</f>
        <v>0</v>
      </c>
      <c r="BF133" s="99">
        <f>IF($U$133="znížená",$N$133,0)</f>
        <v>0</v>
      </c>
      <c r="BG133" s="99">
        <f>IF($U$133="zákl. prenesená",$N$133,0)</f>
        <v>0</v>
      </c>
      <c r="BH133" s="99">
        <f>IF($U$133="zníž. prenesená",$N$133,0)</f>
        <v>0</v>
      </c>
      <c r="BI133" s="99">
        <f>IF($U$133="nulová",$N$133,0)</f>
        <v>0</v>
      </c>
      <c r="BJ133" s="6" t="s">
        <v>83</v>
      </c>
      <c r="BK133" s="99">
        <f>ROUND($L$133*$K$133,2)</f>
        <v>0</v>
      </c>
      <c r="BL133" s="6" t="s">
        <v>167</v>
      </c>
    </row>
    <row r="134" spans="2:64" s="6" customFormat="1" ht="27" customHeight="1">
      <c r="B134" s="23"/>
      <c r="C134" s="142" t="s">
        <v>175</v>
      </c>
      <c r="D134" s="142" t="s">
        <v>163</v>
      </c>
      <c r="E134" s="143" t="s">
        <v>285</v>
      </c>
      <c r="F134" s="208" t="s">
        <v>286</v>
      </c>
      <c r="G134" s="209"/>
      <c r="H134" s="209"/>
      <c r="I134" s="209"/>
      <c r="J134" s="144" t="s">
        <v>196</v>
      </c>
      <c r="K134" s="145">
        <v>30.55</v>
      </c>
      <c r="L134" s="210">
        <v>0</v>
      </c>
      <c r="M134" s="209"/>
      <c r="N134" s="211">
        <f>ROUND($L$134*$K$134,2)</f>
        <v>0</v>
      </c>
      <c r="O134" s="209"/>
      <c r="P134" s="209"/>
      <c r="Q134" s="209"/>
      <c r="R134" s="25"/>
      <c r="T134" s="146"/>
      <c r="U134" s="31" t="s">
        <v>39</v>
      </c>
      <c r="V134" s="147">
        <v>0.38</v>
      </c>
      <c r="W134" s="147">
        <f>$V$134*$K$134</f>
        <v>11.609</v>
      </c>
      <c r="X134" s="147">
        <v>0.0089</v>
      </c>
      <c r="Y134" s="147">
        <f>$X$134*$K$134</f>
        <v>0.271895</v>
      </c>
      <c r="Z134" s="147">
        <v>0</v>
      </c>
      <c r="AA134" s="148">
        <f>$Z$134*$K$134</f>
        <v>0</v>
      </c>
      <c r="AR134" s="6" t="s">
        <v>167</v>
      </c>
      <c r="AT134" s="6" t="s">
        <v>163</v>
      </c>
      <c r="AU134" s="6" t="s">
        <v>83</v>
      </c>
      <c r="AY134" s="6" t="s">
        <v>162</v>
      </c>
      <c r="BE134" s="99">
        <f>IF($U$134="základná",$N$134,0)</f>
        <v>0</v>
      </c>
      <c r="BF134" s="99">
        <f>IF($U$134="znížená",$N$134,0)</f>
        <v>0</v>
      </c>
      <c r="BG134" s="99">
        <f>IF($U$134="zákl. prenesená",$N$134,0)</f>
        <v>0</v>
      </c>
      <c r="BH134" s="99">
        <f>IF($U$134="zníž. prenesená",$N$134,0)</f>
        <v>0</v>
      </c>
      <c r="BI134" s="99">
        <f>IF($U$134="nulová",$N$134,0)</f>
        <v>0</v>
      </c>
      <c r="BJ134" s="6" t="s">
        <v>83</v>
      </c>
      <c r="BK134" s="99">
        <f>ROUND($L$134*$K$134,2)</f>
        <v>0</v>
      </c>
      <c r="BL134" s="6" t="s">
        <v>167</v>
      </c>
    </row>
    <row r="135" spans="2:64" s="6" customFormat="1" ht="15.75" customHeight="1">
      <c r="B135" s="23"/>
      <c r="C135" s="150" t="s">
        <v>178</v>
      </c>
      <c r="D135" s="150" t="s">
        <v>229</v>
      </c>
      <c r="E135" s="151" t="s">
        <v>287</v>
      </c>
      <c r="F135" s="212" t="s">
        <v>288</v>
      </c>
      <c r="G135" s="213"/>
      <c r="H135" s="213"/>
      <c r="I135" s="213"/>
      <c r="J135" s="152" t="s">
        <v>196</v>
      </c>
      <c r="K135" s="153">
        <v>30.55</v>
      </c>
      <c r="L135" s="214">
        <v>0</v>
      </c>
      <c r="M135" s="213"/>
      <c r="N135" s="215">
        <f>ROUND($L$135*$K$135,2)</f>
        <v>0</v>
      </c>
      <c r="O135" s="209"/>
      <c r="P135" s="209"/>
      <c r="Q135" s="209"/>
      <c r="R135" s="25"/>
      <c r="T135" s="146"/>
      <c r="U135" s="31" t="s">
        <v>39</v>
      </c>
      <c r="V135" s="147">
        <v>0</v>
      </c>
      <c r="W135" s="147">
        <f>$V$135*$K$135</f>
        <v>0</v>
      </c>
      <c r="X135" s="147">
        <v>0.0005</v>
      </c>
      <c r="Y135" s="147">
        <f>$X$135*$K$135</f>
        <v>0.015275</v>
      </c>
      <c r="Z135" s="147">
        <v>0</v>
      </c>
      <c r="AA135" s="148">
        <f>$Z$135*$K$135</f>
        <v>0</v>
      </c>
      <c r="AR135" s="6" t="s">
        <v>184</v>
      </c>
      <c r="AT135" s="6" t="s">
        <v>229</v>
      </c>
      <c r="AU135" s="6" t="s">
        <v>83</v>
      </c>
      <c r="AY135" s="6" t="s">
        <v>162</v>
      </c>
      <c r="BE135" s="99">
        <f>IF($U$135="základná",$N$135,0)</f>
        <v>0</v>
      </c>
      <c r="BF135" s="99">
        <f>IF($U$135="znížená",$N$135,0)</f>
        <v>0</v>
      </c>
      <c r="BG135" s="99">
        <f>IF($U$135="zákl. prenesená",$N$135,0)</f>
        <v>0</v>
      </c>
      <c r="BH135" s="99">
        <f>IF($U$135="zníž. prenesená",$N$135,0)</f>
        <v>0</v>
      </c>
      <c r="BI135" s="99">
        <f>IF($U$135="nulová",$N$135,0)</f>
        <v>0</v>
      </c>
      <c r="BJ135" s="6" t="s">
        <v>83</v>
      </c>
      <c r="BK135" s="99">
        <f>ROUND($L$135*$K$135,2)</f>
        <v>0</v>
      </c>
      <c r="BL135" s="6" t="s">
        <v>167</v>
      </c>
    </row>
    <row r="136" spans="2:63" s="131" customFormat="1" ht="30.75" customHeight="1">
      <c r="B136" s="132"/>
      <c r="C136" s="133"/>
      <c r="D136" s="141" t="s">
        <v>133</v>
      </c>
      <c r="E136" s="133"/>
      <c r="F136" s="133"/>
      <c r="G136" s="133"/>
      <c r="H136" s="133"/>
      <c r="I136" s="133"/>
      <c r="J136" s="133"/>
      <c r="K136" s="133"/>
      <c r="L136" s="133"/>
      <c r="M136" s="133"/>
      <c r="N136" s="206">
        <f>$BK$136</f>
        <v>0</v>
      </c>
      <c r="O136" s="207"/>
      <c r="P136" s="207"/>
      <c r="Q136" s="207"/>
      <c r="R136" s="135"/>
      <c r="T136" s="136"/>
      <c r="U136" s="133"/>
      <c r="V136" s="133"/>
      <c r="W136" s="137">
        <f>SUM($W$137:$W$148)</f>
        <v>254.22307524000004</v>
      </c>
      <c r="X136" s="133"/>
      <c r="Y136" s="137">
        <f>SUM($Y$137:$Y$148)</f>
        <v>33.3518685</v>
      </c>
      <c r="Z136" s="133"/>
      <c r="AA136" s="138">
        <f>SUM($AA$137:$AA$148)</f>
        <v>9.661712</v>
      </c>
      <c r="AR136" s="139" t="s">
        <v>72</v>
      </c>
      <c r="AT136" s="139" t="s">
        <v>71</v>
      </c>
      <c r="AU136" s="139" t="s">
        <v>79</v>
      </c>
      <c r="AY136" s="139" t="s">
        <v>162</v>
      </c>
      <c r="BK136" s="140">
        <f>SUM($BK$137:$BK$148)</f>
        <v>0</v>
      </c>
    </row>
    <row r="137" spans="2:64" s="6" customFormat="1" ht="39" customHeight="1">
      <c r="B137" s="23"/>
      <c r="C137" s="142" t="s">
        <v>181</v>
      </c>
      <c r="D137" s="142" t="s">
        <v>163</v>
      </c>
      <c r="E137" s="143" t="s">
        <v>185</v>
      </c>
      <c r="F137" s="208" t="s">
        <v>186</v>
      </c>
      <c r="G137" s="209"/>
      <c r="H137" s="209"/>
      <c r="I137" s="209"/>
      <c r="J137" s="144" t="s">
        <v>166</v>
      </c>
      <c r="K137" s="145">
        <v>644.625</v>
      </c>
      <c r="L137" s="210">
        <v>0</v>
      </c>
      <c r="M137" s="209"/>
      <c r="N137" s="211">
        <f>ROUND($L$137*$K$137,2)</f>
        <v>0</v>
      </c>
      <c r="O137" s="209"/>
      <c r="P137" s="209"/>
      <c r="Q137" s="209"/>
      <c r="R137" s="25"/>
      <c r="T137" s="146"/>
      <c r="U137" s="31" t="s">
        <v>39</v>
      </c>
      <c r="V137" s="147">
        <v>0.132</v>
      </c>
      <c r="W137" s="147">
        <f>$V$137*$K$137</f>
        <v>85.0905</v>
      </c>
      <c r="X137" s="147">
        <v>0.02572</v>
      </c>
      <c r="Y137" s="147">
        <f>$X$137*$K$137</f>
        <v>16.579755</v>
      </c>
      <c r="Z137" s="147">
        <v>0</v>
      </c>
      <c r="AA137" s="148">
        <f>$Z$137*$K$137</f>
        <v>0</v>
      </c>
      <c r="AR137" s="6" t="s">
        <v>167</v>
      </c>
      <c r="AT137" s="6" t="s">
        <v>163</v>
      </c>
      <c r="AU137" s="6" t="s">
        <v>83</v>
      </c>
      <c r="AY137" s="6" t="s">
        <v>162</v>
      </c>
      <c r="BE137" s="99">
        <f>IF($U$137="základná",$N$137,0)</f>
        <v>0</v>
      </c>
      <c r="BF137" s="99">
        <f>IF($U$137="znížená",$N$137,0)</f>
        <v>0</v>
      </c>
      <c r="BG137" s="99">
        <f>IF($U$137="zákl. prenesená",$N$137,0)</f>
        <v>0</v>
      </c>
      <c r="BH137" s="99">
        <f>IF($U$137="zníž. prenesená",$N$137,0)</f>
        <v>0</v>
      </c>
      <c r="BI137" s="99">
        <f>IF($U$137="nulová",$N$137,0)</f>
        <v>0</v>
      </c>
      <c r="BJ137" s="6" t="s">
        <v>83</v>
      </c>
      <c r="BK137" s="99">
        <f>ROUND($L$137*$K$137,2)</f>
        <v>0</v>
      </c>
      <c r="BL137" s="6" t="s">
        <v>167</v>
      </c>
    </row>
    <row r="138" spans="2:64" s="6" customFormat="1" ht="51" customHeight="1">
      <c r="B138" s="23"/>
      <c r="C138" s="142" t="s">
        <v>184</v>
      </c>
      <c r="D138" s="142" t="s">
        <v>163</v>
      </c>
      <c r="E138" s="143" t="s">
        <v>188</v>
      </c>
      <c r="F138" s="208" t="s">
        <v>189</v>
      </c>
      <c r="G138" s="209"/>
      <c r="H138" s="209"/>
      <c r="I138" s="209"/>
      <c r="J138" s="144" t="s">
        <v>166</v>
      </c>
      <c r="K138" s="145">
        <v>644.625</v>
      </c>
      <c r="L138" s="210">
        <v>0</v>
      </c>
      <c r="M138" s="209"/>
      <c r="N138" s="211">
        <f>ROUND($L$138*$K$138,2)</f>
        <v>0</v>
      </c>
      <c r="O138" s="209"/>
      <c r="P138" s="209"/>
      <c r="Q138" s="209"/>
      <c r="R138" s="25"/>
      <c r="T138" s="146"/>
      <c r="U138" s="31" t="s">
        <v>39</v>
      </c>
      <c r="V138" s="147">
        <v>0.006</v>
      </c>
      <c r="W138" s="147">
        <f>$V$138*$K$138</f>
        <v>3.86775</v>
      </c>
      <c r="X138" s="147">
        <v>0</v>
      </c>
      <c r="Y138" s="147">
        <f>$X$138*$K$138</f>
        <v>0</v>
      </c>
      <c r="Z138" s="147">
        <v>0</v>
      </c>
      <c r="AA138" s="148">
        <f>$Z$138*$K$138</f>
        <v>0</v>
      </c>
      <c r="AR138" s="6" t="s">
        <v>167</v>
      </c>
      <c r="AT138" s="6" t="s">
        <v>163</v>
      </c>
      <c r="AU138" s="6" t="s">
        <v>83</v>
      </c>
      <c r="AY138" s="6" t="s">
        <v>162</v>
      </c>
      <c r="BE138" s="99">
        <f>IF($U$138="základná",$N$138,0)</f>
        <v>0</v>
      </c>
      <c r="BF138" s="99">
        <f>IF($U$138="znížená",$N$138,0)</f>
        <v>0</v>
      </c>
      <c r="BG138" s="99">
        <f>IF($U$138="zákl. prenesená",$N$138,0)</f>
        <v>0</v>
      </c>
      <c r="BH138" s="99">
        <f>IF($U$138="zníž. prenesená",$N$138,0)</f>
        <v>0</v>
      </c>
      <c r="BI138" s="99">
        <f>IF($U$138="nulová",$N$138,0)</f>
        <v>0</v>
      </c>
      <c r="BJ138" s="6" t="s">
        <v>83</v>
      </c>
      <c r="BK138" s="99">
        <f>ROUND($L$138*$K$138,2)</f>
        <v>0</v>
      </c>
      <c r="BL138" s="6" t="s">
        <v>167</v>
      </c>
    </row>
    <row r="139" spans="2:64" s="6" customFormat="1" ht="39" customHeight="1">
      <c r="B139" s="23"/>
      <c r="C139" s="142" t="s">
        <v>187</v>
      </c>
      <c r="D139" s="142" t="s">
        <v>163</v>
      </c>
      <c r="E139" s="143" t="s">
        <v>191</v>
      </c>
      <c r="F139" s="208" t="s">
        <v>192</v>
      </c>
      <c r="G139" s="209"/>
      <c r="H139" s="209"/>
      <c r="I139" s="209"/>
      <c r="J139" s="144" t="s">
        <v>166</v>
      </c>
      <c r="K139" s="145">
        <v>644.625</v>
      </c>
      <c r="L139" s="210">
        <v>0</v>
      </c>
      <c r="M139" s="209"/>
      <c r="N139" s="211">
        <f>ROUND($L$139*$K$139,2)</f>
        <v>0</v>
      </c>
      <c r="O139" s="209"/>
      <c r="P139" s="209"/>
      <c r="Q139" s="209"/>
      <c r="R139" s="25"/>
      <c r="T139" s="146"/>
      <c r="U139" s="31" t="s">
        <v>39</v>
      </c>
      <c r="V139" s="147">
        <v>0.092</v>
      </c>
      <c r="W139" s="147">
        <f>$V$139*$K$139</f>
        <v>59.3055</v>
      </c>
      <c r="X139" s="147">
        <v>0.02572</v>
      </c>
      <c r="Y139" s="147">
        <f>$X$139*$K$139</f>
        <v>16.579755</v>
      </c>
      <c r="Z139" s="147">
        <v>0</v>
      </c>
      <c r="AA139" s="148">
        <f>$Z$139*$K$139</f>
        <v>0</v>
      </c>
      <c r="AR139" s="6" t="s">
        <v>167</v>
      </c>
      <c r="AT139" s="6" t="s">
        <v>163</v>
      </c>
      <c r="AU139" s="6" t="s">
        <v>83</v>
      </c>
      <c r="AY139" s="6" t="s">
        <v>162</v>
      </c>
      <c r="BE139" s="99">
        <f>IF($U$139="základná",$N$139,0)</f>
        <v>0</v>
      </c>
      <c r="BF139" s="99">
        <f>IF($U$139="znížená",$N$139,0)</f>
        <v>0</v>
      </c>
      <c r="BG139" s="99">
        <f>IF($U$139="zákl. prenesená",$N$139,0)</f>
        <v>0</v>
      </c>
      <c r="BH139" s="99">
        <f>IF($U$139="zníž. prenesená",$N$139,0)</f>
        <v>0</v>
      </c>
      <c r="BI139" s="99">
        <f>IF($U$139="nulová",$N$139,0)</f>
        <v>0</v>
      </c>
      <c r="BJ139" s="6" t="s">
        <v>83</v>
      </c>
      <c r="BK139" s="99">
        <f>ROUND($L$139*$K$139,2)</f>
        <v>0</v>
      </c>
      <c r="BL139" s="6" t="s">
        <v>167</v>
      </c>
    </row>
    <row r="140" spans="2:64" s="6" customFormat="1" ht="15.75" customHeight="1">
      <c r="B140" s="23"/>
      <c r="C140" s="142" t="s">
        <v>190</v>
      </c>
      <c r="D140" s="142" t="s">
        <v>163</v>
      </c>
      <c r="E140" s="143" t="s">
        <v>194</v>
      </c>
      <c r="F140" s="208" t="s">
        <v>289</v>
      </c>
      <c r="G140" s="209"/>
      <c r="H140" s="209"/>
      <c r="I140" s="209"/>
      <c r="J140" s="144" t="s">
        <v>196</v>
      </c>
      <c r="K140" s="145">
        <v>138.075</v>
      </c>
      <c r="L140" s="210">
        <v>0</v>
      </c>
      <c r="M140" s="209"/>
      <c r="N140" s="211">
        <f>ROUND($L$140*$K$140,2)</f>
        <v>0</v>
      </c>
      <c r="O140" s="209"/>
      <c r="P140" s="209"/>
      <c r="Q140" s="209"/>
      <c r="R140" s="25"/>
      <c r="T140" s="146"/>
      <c r="U140" s="31" t="s">
        <v>39</v>
      </c>
      <c r="V140" s="147">
        <v>0</v>
      </c>
      <c r="W140" s="147">
        <f>$V$140*$K$140</f>
        <v>0</v>
      </c>
      <c r="X140" s="147">
        <v>3E-05</v>
      </c>
      <c r="Y140" s="147">
        <f>$X$140*$K$140</f>
        <v>0.00414225</v>
      </c>
      <c r="Z140" s="147">
        <v>0</v>
      </c>
      <c r="AA140" s="148">
        <f>$Z$140*$K$140</f>
        <v>0</v>
      </c>
      <c r="AR140" s="6" t="s">
        <v>167</v>
      </c>
      <c r="AT140" s="6" t="s">
        <v>163</v>
      </c>
      <c r="AU140" s="6" t="s">
        <v>83</v>
      </c>
      <c r="AY140" s="6" t="s">
        <v>162</v>
      </c>
      <c r="BE140" s="99">
        <f>IF($U$140="základná",$N$140,0)</f>
        <v>0</v>
      </c>
      <c r="BF140" s="99">
        <f>IF($U$140="znížená",$N$140,0)</f>
        <v>0</v>
      </c>
      <c r="BG140" s="99">
        <f>IF($U$140="zákl. prenesená",$N$140,0)</f>
        <v>0</v>
      </c>
      <c r="BH140" s="99">
        <f>IF($U$140="zníž. prenesená",$N$140,0)</f>
        <v>0</v>
      </c>
      <c r="BI140" s="99">
        <f>IF($U$140="nulová",$N$140,0)</f>
        <v>0</v>
      </c>
      <c r="BJ140" s="6" t="s">
        <v>83</v>
      </c>
      <c r="BK140" s="99">
        <f>ROUND($L$140*$K$140,2)</f>
        <v>0</v>
      </c>
      <c r="BL140" s="6" t="s">
        <v>167</v>
      </c>
    </row>
    <row r="141" spans="2:64" s="6" customFormat="1" ht="27" customHeight="1">
      <c r="B141" s="23"/>
      <c r="C141" s="142" t="s">
        <v>193</v>
      </c>
      <c r="D141" s="142" t="s">
        <v>163</v>
      </c>
      <c r="E141" s="143" t="s">
        <v>290</v>
      </c>
      <c r="F141" s="208" t="s">
        <v>291</v>
      </c>
      <c r="G141" s="209"/>
      <c r="H141" s="209"/>
      <c r="I141" s="209"/>
      <c r="J141" s="144" t="s">
        <v>166</v>
      </c>
      <c r="K141" s="145">
        <v>29.75</v>
      </c>
      <c r="L141" s="210">
        <v>0</v>
      </c>
      <c r="M141" s="209"/>
      <c r="N141" s="211">
        <f>ROUND($L$141*$K$141,2)</f>
        <v>0</v>
      </c>
      <c r="O141" s="209"/>
      <c r="P141" s="209"/>
      <c r="Q141" s="209"/>
      <c r="R141" s="25"/>
      <c r="T141" s="146"/>
      <c r="U141" s="31" t="s">
        <v>39</v>
      </c>
      <c r="V141" s="147">
        <v>0.299</v>
      </c>
      <c r="W141" s="147">
        <f>$V$141*$K$141</f>
        <v>8.895249999999999</v>
      </c>
      <c r="X141" s="147">
        <v>0</v>
      </c>
      <c r="Y141" s="147">
        <f>$X$141*$K$141</f>
        <v>0</v>
      </c>
      <c r="Z141" s="147">
        <v>0.036</v>
      </c>
      <c r="AA141" s="148">
        <f>$Z$141*$K$141</f>
        <v>1.071</v>
      </c>
      <c r="AR141" s="6" t="s">
        <v>167</v>
      </c>
      <c r="AT141" s="6" t="s">
        <v>163</v>
      </c>
      <c r="AU141" s="6" t="s">
        <v>83</v>
      </c>
      <c r="AY141" s="6" t="s">
        <v>162</v>
      </c>
      <c r="BE141" s="99">
        <f>IF($U$141="základná",$N$141,0)</f>
        <v>0</v>
      </c>
      <c r="BF141" s="99">
        <f>IF($U$141="znížená",$N$141,0)</f>
        <v>0</v>
      </c>
      <c r="BG141" s="99">
        <f>IF($U$141="zákl. prenesená",$N$141,0)</f>
        <v>0</v>
      </c>
      <c r="BH141" s="99">
        <f>IF($U$141="zníž. prenesená",$N$141,0)</f>
        <v>0</v>
      </c>
      <c r="BI141" s="99">
        <f>IF($U$141="nulová",$N$141,0)</f>
        <v>0</v>
      </c>
      <c r="BJ141" s="6" t="s">
        <v>83</v>
      </c>
      <c r="BK141" s="99">
        <f>ROUND($L$141*$K$141,2)</f>
        <v>0</v>
      </c>
      <c r="BL141" s="6" t="s">
        <v>167</v>
      </c>
    </row>
    <row r="142" spans="2:64" s="6" customFormat="1" ht="15.75" customHeight="1">
      <c r="B142" s="23"/>
      <c r="C142" s="142" t="s">
        <v>197</v>
      </c>
      <c r="D142" s="142" t="s">
        <v>163</v>
      </c>
      <c r="E142" s="143" t="s">
        <v>292</v>
      </c>
      <c r="F142" s="208" t="s">
        <v>293</v>
      </c>
      <c r="G142" s="209"/>
      <c r="H142" s="209"/>
      <c r="I142" s="209"/>
      <c r="J142" s="144" t="s">
        <v>166</v>
      </c>
      <c r="K142" s="145">
        <v>355.125</v>
      </c>
      <c r="L142" s="210">
        <v>0</v>
      </c>
      <c r="M142" s="209"/>
      <c r="N142" s="211">
        <f>ROUND($L$142*$K$142,2)</f>
        <v>0</v>
      </c>
      <c r="O142" s="209"/>
      <c r="P142" s="209"/>
      <c r="Q142" s="209"/>
      <c r="R142" s="25"/>
      <c r="T142" s="146"/>
      <c r="U142" s="31" t="s">
        <v>39</v>
      </c>
      <c r="V142" s="147">
        <v>0.195</v>
      </c>
      <c r="W142" s="147">
        <f>$V$142*$K$142</f>
        <v>69.249375</v>
      </c>
      <c r="X142" s="147">
        <v>0.00053</v>
      </c>
      <c r="Y142" s="147">
        <f>$X$142*$K$142</f>
        <v>0.18821625</v>
      </c>
      <c r="Z142" s="147">
        <v>0.024</v>
      </c>
      <c r="AA142" s="148">
        <f>$Z$142*$K$142</f>
        <v>8.523</v>
      </c>
      <c r="AR142" s="6" t="s">
        <v>167</v>
      </c>
      <c r="AT142" s="6" t="s">
        <v>163</v>
      </c>
      <c r="AU142" s="6" t="s">
        <v>83</v>
      </c>
      <c r="AY142" s="6" t="s">
        <v>162</v>
      </c>
      <c r="BE142" s="99">
        <f>IF($U$142="základná",$N$142,0)</f>
        <v>0</v>
      </c>
      <c r="BF142" s="99">
        <f>IF($U$142="znížená",$N$142,0)</f>
        <v>0</v>
      </c>
      <c r="BG142" s="99">
        <f>IF($U$142="zákl. prenesená",$N$142,0)</f>
        <v>0</v>
      </c>
      <c r="BH142" s="99">
        <f>IF($U$142="zníž. prenesená",$N$142,0)</f>
        <v>0</v>
      </c>
      <c r="BI142" s="99">
        <f>IF($U$142="nulová",$N$142,0)</f>
        <v>0</v>
      </c>
      <c r="BJ142" s="6" t="s">
        <v>83</v>
      </c>
      <c r="BK142" s="99">
        <f>ROUND($L$142*$K$142,2)</f>
        <v>0</v>
      </c>
      <c r="BL142" s="6" t="s">
        <v>167</v>
      </c>
    </row>
    <row r="143" spans="2:64" s="6" customFormat="1" ht="27" customHeight="1">
      <c r="B143" s="23"/>
      <c r="C143" s="142" t="s">
        <v>200</v>
      </c>
      <c r="D143" s="142" t="s">
        <v>163</v>
      </c>
      <c r="E143" s="143" t="s">
        <v>294</v>
      </c>
      <c r="F143" s="208" t="s">
        <v>295</v>
      </c>
      <c r="G143" s="209"/>
      <c r="H143" s="209"/>
      <c r="I143" s="209"/>
      <c r="J143" s="144" t="s">
        <v>166</v>
      </c>
      <c r="K143" s="145">
        <v>16.928</v>
      </c>
      <c r="L143" s="210">
        <v>0</v>
      </c>
      <c r="M143" s="209"/>
      <c r="N143" s="211">
        <f>ROUND($L$143*$K$143,2)</f>
        <v>0</v>
      </c>
      <c r="O143" s="209"/>
      <c r="P143" s="209"/>
      <c r="Q143" s="209"/>
      <c r="R143" s="25"/>
      <c r="T143" s="146"/>
      <c r="U143" s="31" t="s">
        <v>39</v>
      </c>
      <c r="V143" s="147">
        <v>0.249</v>
      </c>
      <c r="W143" s="147">
        <f>$V$143*$K$143</f>
        <v>4.215072</v>
      </c>
      <c r="X143" s="147">
        <v>0</v>
      </c>
      <c r="Y143" s="147">
        <f>$X$143*$K$143</f>
        <v>0</v>
      </c>
      <c r="Z143" s="147">
        <v>0.004</v>
      </c>
      <c r="AA143" s="148">
        <f>$Z$143*$K$143</f>
        <v>0.06771200000000001</v>
      </c>
      <c r="AR143" s="6" t="s">
        <v>167</v>
      </c>
      <c r="AT143" s="6" t="s">
        <v>163</v>
      </c>
      <c r="AU143" s="6" t="s">
        <v>83</v>
      </c>
      <c r="AY143" s="6" t="s">
        <v>162</v>
      </c>
      <c r="BE143" s="99">
        <f>IF($U$143="základná",$N$143,0)</f>
        <v>0</v>
      </c>
      <c r="BF143" s="99">
        <f>IF($U$143="znížená",$N$143,0)</f>
        <v>0</v>
      </c>
      <c r="BG143" s="99">
        <f>IF($U$143="zákl. prenesená",$N$143,0)</f>
        <v>0</v>
      </c>
      <c r="BH143" s="99">
        <f>IF($U$143="zníž. prenesená",$N$143,0)</f>
        <v>0</v>
      </c>
      <c r="BI143" s="99">
        <f>IF($U$143="nulová",$N$143,0)</f>
        <v>0</v>
      </c>
      <c r="BJ143" s="6" t="s">
        <v>83</v>
      </c>
      <c r="BK143" s="99">
        <f>ROUND($L$143*$K$143,2)</f>
        <v>0</v>
      </c>
      <c r="BL143" s="6" t="s">
        <v>167</v>
      </c>
    </row>
    <row r="144" spans="2:64" s="6" customFormat="1" ht="27" customHeight="1">
      <c r="B144" s="23"/>
      <c r="C144" s="142" t="s">
        <v>204</v>
      </c>
      <c r="D144" s="142" t="s">
        <v>163</v>
      </c>
      <c r="E144" s="143" t="s">
        <v>201</v>
      </c>
      <c r="F144" s="208" t="s">
        <v>202</v>
      </c>
      <c r="G144" s="209"/>
      <c r="H144" s="209"/>
      <c r="I144" s="209"/>
      <c r="J144" s="144" t="s">
        <v>203</v>
      </c>
      <c r="K144" s="145">
        <v>9.662</v>
      </c>
      <c r="L144" s="210">
        <v>0</v>
      </c>
      <c r="M144" s="209"/>
      <c r="N144" s="211">
        <f>ROUND($L$144*$K$144,2)</f>
        <v>0</v>
      </c>
      <c r="O144" s="209"/>
      <c r="P144" s="209"/>
      <c r="Q144" s="209"/>
      <c r="R144" s="25"/>
      <c r="T144" s="146"/>
      <c r="U144" s="31" t="s">
        <v>39</v>
      </c>
      <c r="V144" s="147">
        <v>0.882</v>
      </c>
      <c r="W144" s="147">
        <f>$V$144*$K$144</f>
        <v>8.521884</v>
      </c>
      <c r="X144" s="147">
        <v>0</v>
      </c>
      <c r="Y144" s="147">
        <f>$X$144*$K$144</f>
        <v>0</v>
      </c>
      <c r="Z144" s="147">
        <v>0</v>
      </c>
      <c r="AA144" s="148">
        <f>$Z$144*$K$144</f>
        <v>0</v>
      </c>
      <c r="AR144" s="6" t="s">
        <v>167</v>
      </c>
      <c r="AT144" s="6" t="s">
        <v>163</v>
      </c>
      <c r="AU144" s="6" t="s">
        <v>83</v>
      </c>
      <c r="AY144" s="6" t="s">
        <v>162</v>
      </c>
      <c r="BE144" s="99">
        <f>IF($U$144="základná",$N$144,0)</f>
        <v>0</v>
      </c>
      <c r="BF144" s="99">
        <f>IF($U$144="znížená",$N$144,0)</f>
        <v>0</v>
      </c>
      <c r="BG144" s="99">
        <f>IF($U$144="zákl. prenesená",$N$144,0)</f>
        <v>0</v>
      </c>
      <c r="BH144" s="99">
        <f>IF($U$144="zníž. prenesená",$N$144,0)</f>
        <v>0</v>
      </c>
      <c r="BI144" s="99">
        <f>IF($U$144="nulová",$N$144,0)</f>
        <v>0</v>
      </c>
      <c r="BJ144" s="6" t="s">
        <v>83</v>
      </c>
      <c r="BK144" s="99">
        <f>ROUND($L$144*$K$144,2)</f>
        <v>0</v>
      </c>
      <c r="BL144" s="6" t="s">
        <v>167</v>
      </c>
    </row>
    <row r="145" spans="2:64" s="6" customFormat="1" ht="27" customHeight="1">
      <c r="B145" s="23"/>
      <c r="C145" s="142" t="s">
        <v>207</v>
      </c>
      <c r="D145" s="142" t="s">
        <v>163</v>
      </c>
      <c r="E145" s="143" t="s">
        <v>205</v>
      </c>
      <c r="F145" s="208" t="s">
        <v>206</v>
      </c>
      <c r="G145" s="209"/>
      <c r="H145" s="209"/>
      <c r="I145" s="209"/>
      <c r="J145" s="144" t="s">
        <v>203</v>
      </c>
      <c r="K145" s="145">
        <v>9.662</v>
      </c>
      <c r="L145" s="210">
        <v>0</v>
      </c>
      <c r="M145" s="209"/>
      <c r="N145" s="211">
        <f>ROUND($L$145*$K$145,2)</f>
        <v>0</v>
      </c>
      <c r="O145" s="209"/>
      <c r="P145" s="209"/>
      <c r="Q145" s="209"/>
      <c r="R145" s="25"/>
      <c r="T145" s="146"/>
      <c r="U145" s="31" t="s">
        <v>39</v>
      </c>
      <c r="V145" s="147">
        <v>0.59791</v>
      </c>
      <c r="W145" s="147">
        <f>$V$145*$K$145</f>
        <v>5.777006420000001</v>
      </c>
      <c r="X145" s="147">
        <v>0</v>
      </c>
      <c r="Y145" s="147">
        <f>$X$145*$K$145</f>
        <v>0</v>
      </c>
      <c r="Z145" s="147">
        <v>0</v>
      </c>
      <c r="AA145" s="148">
        <f>$Z$145*$K$145</f>
        <v>0</v>
      </c>
      <c r="AR145" s="6" t="s">
        <v>167</v>
      </c>
      <c r="AT145" s="6" t="s">
        <v>163</v>
      </c>
      <c r="AU145" s="6" t="s">
        <v>83</v>
      </c>
      <c r="AY145" s="6" t="s">
        <v>162</v>
      </c>
      <c r="BE145" s="99">
        <f>IF($U$145="základná",$N$145,0)</f>
        <v>0</v>
      </c>
      <c r="BF145" s="99">
        <f>IF($U$145="znížená",$N$145,0)</f>
        <v>0</v>
      </c>
      <c r="BG145" s="99">
        <f>IF($U$145="zákl. prenesená",$N$145,0)</f>
        <v>0</v>
      </c>
      <c r="BH145" s="99">
        <f>IF($U$145="zníž. prenesená",$N$145,0)</f>
        <v>0</v>
      </c>
      <c r="BI145" s="99">
        <f>IF($U$145="nulová",$N$145,0)</f>
        <v>0</v>
      </c>
      <c r="BJ145" s="6" t="s">
        <v>83</v>
      </c>
      <c r="BK145" s="99">
        <f>ROUND($L$145*$K$145,2)</f>
        <v>0</v>
      </c>
      <c r="BL145" s="6" t="s">
        <v>167</v>
      </c>
    </row>
    <row r="146" spans="2:64" s="6" customFormat="1" ht="27" customHeight="1">
      <c r="B146" s="23"/>
      <c r="C146" s="142" t="s">
        <v>210</v>
      </c>
      <c r="D146" s="142" t="s">
        <v>163</v>
      </c>
      <c r="E146" s="143" t="s">
        <v>208</v>
      </c>
      <c r="F146" s="208" t="s">
        <v>209</v>
      </c>
      <c r="G146" s="209"/>
      <c r="H146" s="209"/>
      <c r="I146" s="209"/>
      <c r="J146" s="144" t="s">
        <v>203</v>
      </c>
      <c r="K146" s="145">
        <v>96.62</v>
      </c>
      <c r="L146" s="210">
        <v>0</v>
      </c>
      <c r="M146" s="209"/>
      <c r="N146" s="211">
        <f>ROUND($L$146*$K$146,2)</f>
        <v>0</v>
      </c>
      <c r="O146" s="209"/>
      <c r="P146" s="209"/>
      <c r="Q146" s="209"/>
      <c r="R146" s="25"/>
      <c r="T146" s="146"/>
      <c r="U146" s="31" t="s">
        <v>39</v>
      </c>
      <c r="V146" s="147">
        <v>0.00722</v>
      </c>
      <c r="W146" s="147">
        <f>$V$146*$K$146</f>
        <v>0.6975964</v>
      </c>
      <c r="X146" s="147">
        <v>0</v>
      </c>
      <c r="Y146" s="147">
        <f>$X$146*$K$146</f>
        <v>0</v>
      </c>
      <c r="Z146" s="147">
        <v>0</v>
      </c>
      <c r="AA146" s="148">
        <f>$Z$146*$K$146</f>
        <v>0</v>
      </c>
      <c r="AR146" s="6" t="s">
        <v>167</v>
      </c>
      <c r="AT146" s="6" t="s">
        <v>163</v>
      </c>
      <c r="AU146" s="6" t="s">
        <v>83</v>
      </c>
      <c r="AY146" s="6" t="s">
        <v>162</v>
      </c>
      <c r="BE146" s="99">
        <f>IF($U$146="základná",$N$146,0)</f>
        <v>0</v>
      </c>
      <c r="BF146" s="99">
        <f>IF($U$146="znížená",$N$146,0)</f>
        <v>0</v>
      </c>
      <c r="BG146" s="99">
        <f>IF($U$146="zákl. prenesená",$N$146,0)</f>
        <v>0</v>
      </c>
      <c r="BH146" s="99">
        <f>IF($U$146="zníž. prenesená",$N$146,0)</f>
        <v>0</v>
      </c>
      <c r="BI146" s="99">
        <f>IF($U$146="nulová",$N$146,0)</f>
        <v>0</v>
      </c>
      <c r="BJ146" s="6" t="s">
        <v>83</v>
      </c>
      <c r="BK146" s="99">
        <f>ROUND($L$146*$K$146,2)</f>
        <v>0</v>
      </c>
      <c r="BL146" s="6" t="s">
        <v>167</v>
      </c>
    </row>
    <row r="147" spans="2:64" s="6" customFormat="1" ht="27" customHeight="1">
      <c r="B147" s="23"/>
      <c r="C147" s="142" t="s">
        <v>213</v>
      </c>
      <c r="D147" s="142" t="s">
        <v>163</v>
      </c>
      <c r="E147" s="143" t="s">
        <v>211</v>
      </c>
      <c r="F147" s="208" t="s">
        <v>212</v>
      </c>
      <c r="G147" s="209"/>
      <c r="H147" s="209"/>
      <c r="I147" s="209"/>
      <c r="J147" s="144" t="s">
        <v>203</v>
      </c>
      <c r="K147" s="145">
        <v>9.662</v>
      </c>
      <c r="L147" s="210">
        <v>0</v>
      </c>
      <c r="M147" s="209"/>
      <c r="N147" s="211">
        <f>ROUND($L$147*$K$147,2)</f>
        <v>0</v>
      </c>
      <c r="O147" s="209"/>
      <c r="P147" s="209"/>
      <c r="Q147" s="209"/>
      <c r="R147" s="25"/>
      <c r="T147" s="146"/>
      <c r="U147" s="31" t="s">
        <v>39</v>
      </c>
      <c r="V147" s="147">
        <v>0.89041</v>
      </c>
      <c r="W147" s="147">
        <f>$V$147*$K$147</f>
        <v>8.603141420000002</v>
      </c>
      <c r="X147" s="147">
        <v>0</v>
      </c>
      <c r="Y147" s="147">
        <f>$X$147*$K$147</f>
        <v>0</v>
      </c>
      <c r="Z147" s="147">
        <v>0</v>
      </c>
      <c r="AA147" s="148">
        <f>$Z$147*$K$147</f>
        <v>0</v>
      </c>
      <c r="AR147" s="6" t="s">
        <v>167</v>
      </c>
      <c r="AT147" s="6" t="s">
        <v>163</v>
      </c>
      <c r="AU147" s="6" t="s">
        <v>83</v>
      </c>
      <c r="AY147" s="6" t="s">
        <v>162</v>
      </c>
      <c r="BE147" s="99">
        <f>IF($U$147="základná",$N$147,0)</f>
        <v>0</v>
      </c>
      <c r="BF147" s="99">
        <f>IF($U$147="znížená",$N$147,0)</f>
        <v>0</v>
      </c>
      <c r="BG147" s="99">
        <f>IF($U$147="zákl. prenesená",$N$147,0)</f>
        <v>0</v>
      </c>
      <c r="BH147" s="99">
        <f>IF($U$147="zníž. prenesená",$N$147,0)</f>
        <v>0</v>
      </c>
      <c r="BI147" s="99">
        <f>IF($U$147="nulová",$N$147,0)</f>
        <v>0</v>
      </c>
      <c r="BJ147" s="6" t="s">
        <v>83</v>
      </c>
      <c r="BK147" s="99">
        <f>ROUND($L$147*$K$147,2)</f>
        <v>0</v>
      </c>
      <c r="BL147" s="6" t="s">
        <v>167</v>
      </c>
    </row>
    <row r="148" spans="2:64" s="6" customFormat="1" ht="27" customHeight="1">
      <c r="B148" s="23"/>
      <c r="C148" s="142" t="s">
        <v>216</v>
      </c>
      <c r="D148" s="142" t="s">
        <v>163</v>
      </c>
      <c r="E148" s="143" t="s">
        <v>214</v>
      </c>
      <c r="F148" s="208" t="s">
        <v>215</v>
      </c>
      <c r="G148" s="209"/>
      <c r="H148" s="209"/>
      <c r="I148" s="209"/>
      <c r="J148" s="144" t="s">
        <v>203</v>
      </c>
      <c r="K148" s="145">
        <v>9.662</v>
      </c>
      <c r="L148" s="210">
        <v>0</v>
      </c>
      <c r="M148" s="209"/>
      <c r="N148" s="211">
        <f>ROUND($L$148*$K$148,2)</f>
        <v>0</v>
      </c>
      <c r="O148" s="209"/>
      <c r="P148" s="209"/>
      <c r="Q148" s="209"/>
      <c r="R148" s="25"/>
      <c r="T148" s="146"/>
      <c r="U148" s="31" t="s">
        <v>39</v>
      </c>
      <c r="V148" s="147">
        <v>0</v>
      </c>
      <c r="W148" s="147">
        <f>$V$148*$K$148</f>
        <v>0</v>
      </c>
      <c r="X148" s="147">
        <v>0</v>
      </c>
      <c r="Y148" s="147">
        <f>$X$148*$K$148</f>
        <v>0</v>
      </c>
      <c r="Z148" s="147">
        <v>0</v>
      </c>
      <c r="AA148" s="148">
        <f>$Z$148*$K$148</f>
        <v>0</v>
      </c>
      <c r="AR148" s="6" t="s">
        <v>167</v>
      </c>
      <c r="AT148" s="6" t="s">
        <v>163</v>
      </c>
      <c r="AU148" s="6" t="s">
        <v>83</v>
      </c>
      <c r="AY148" s="6" t="s">
        <v>162</v>
      </c>
      <c r="BE148" s="99">
        <f>IF($U$148="základná",$N$148,0)</f>
        <v>0</v>
      </c>
      <c r="BF148" s="99">
        <f>IF($U$148="znížená",$N$148,0)</f>
        <v>0</v>
      </c>
      <c r="BG148" s="99">
        <f>IF($U$148="zákl. prenesená",$N$148,0)</f>
        <v>0</v>
      </c>
      <c r="BH148" s="99">
        <f>IF($U$148="zníž. prenesená",$N$148,0)</f>
        <v>0</v>
      </c>
      <c r="BI148" s="99">
        <f>IF($U$148="nulová",$N$148,0)</f>
        <v>0</v>
      </c>
      <c r="BJ148" s="6" t="s">
        <v>83</v>
      </c>
      <c r="BK148" s="99">
        <f>ROUND($L$148*$K$148,2)</f>
        <v>0</v>
      </c>
      <c r="BL148" s="6" t="s">
        <v>167</v>
      </c>
    </row>
    <row r="149" spans="2:63" s="131" customFormat="1" ht="30.75" customHeight="1">
      <c r="B149" s="132"/>
      <c r="C149" s="133"/>
      <c r="D149" s="141" t="s">
        <v>134</v>
      </c>
      <c r="E149" s="133"/>
      <c r="F149" s="133"/>
      <c r="G149" s="133"/>
      <c r="H149" s="133"/>
      <c r="I149" s="133"/>
      <c r="J149" s="133"/>
      <c r="K149" s="133"/>
      <c r="L149" s="133"/>
      <c r="M149" s="133"/>
      <c r="N149" s="206">
        <f>$BK$149</f>
        <v>0</v>
      </c>
      <c r="O149" s="207"/>
      <c r="P149" s="207"/>
      <c r="Q149" s="207"/>
      <c r="R149" s="135"/>
      <c r="T149" s="136"/>
      <c r="U149" s="133"/>
      <c r="V149" s="133"/>
      <c r="W149" s="137">
        <f>$W$150</f>
        <v>0</v>
      </c>
      <c r="X149" s="133"/>
      <c r="Y149" s="137">
        <f>$Y$150</f>
        <v>0</v>
      </c>
      <c r="Z149" s="133"/>
      <c r="AA149" s="138">
        <f>$AA$150</f>
        <v>0</v>
      </c>
      <c r="AR149" s="139" t="s">
        <v>72</v>
      </c>
      <c r="AT149" s="139" t="s">
        <v>71</v>
      </c>
      <c r="AU149" s="139" t="s">
        <v>79</v>
      </c>
      <c r="AY149" s="139" t="s">
        <v>162</v>
      </c>
      <c r="BK149" s="140">
        <f>$BK$150</f>
        <v>0</v>
      </c>
    </row>
    <row r="150" spans="2:64" s="6" customFormat="1" ht="27" customHeight="1">
      <c r="B150" s="23"/>
      <c r="C150" s="142" t="s">
        <v>219</v>
      </c>
      <c r="D150" s="142" t="s">
        <v>163</v>
      </c>
      <c r="E150" s="143" t="s">
        <v>217</v>
      </c>
      <c r="F150" s="208" t="s">
        <v>218</v>
      </c>
      <c r="G150" s="209"/>
      <c r="H150" s="209"/>
      <c r="I150" s="209"/>
      <c r="J150" s="144" t="s">
        <v>203</v>
      </c>
      <c r="K150" s="145">
        <v>99.437</v>
      </c>
      <c r="L150" s="210">
        <v>0</v>
      </c>
      <c r="M150" s="209"/>
      <c r="N150" s="211">
        <f>ROUND($L$150*$K$150,2)</f>
        <v>0</v>
      </c>
      <c r="O150" s="209"/>
      <c r="P150" s="209"/>
      <c r="Q150" s="209"/>
      <c r="R150" s="25"/>
      <c r="T150" s="146"/>
      <c r="U150" s="31" t="s">
        <v>39</v>
      </c>
      <c r="V150" s="147">
        <v>0</v>
      </c>
      <c r="W150" s="147">
        <f>$V$150*$K$150</f>
        <v>0</v>
      </c>
      <c r="X150" s="147">
        <v>0</v>
      </c>
      <c r="Y150" s="147">
        <f>$X$150*$K$150</f>
        <v>0</v>
      </c>
      <c r="Z150" s="147">
        <v>0</v>
      </c>
      <c r="AA150" s="148">
        <f>$Z$150*$K$150</f>
        <v>0</v>
      </c>
      <c r="AR150" s="6" t="s">
        <v>167</v>
      </c>
      <c r="AT150" s="6" t="s">
        <v>163</v>
      </c>
      <c r="AU150" s="6" t="s">
        <v>83</v>
      </c>
      <c r="AY150" s="6" t="s">
        <v>162</v>
      </c>
      <c r="BE150" s="99">
        <f>IF($U$150="základná",$N$150,0)</f>
        <v>0</v>
      </c>
      <c r="BF150" s="99">
        <f>IF($U$150="znížená",$N$150,0)</f>
        <v>0</v>
      </c>
      <c r="BG150" s="99">
        <f>IF($U$150="zákl. prenesená",$N$150,0)</f>
        <v>0</v>
      </c>
      <c r="BH150" s="99">
        <f>IF($U$150="zníž. prenesená",$N$150,0)</f>
        <v>0</v>
      </c>
      <c r="BI150" s="99">
        <f>IF($U$150="nulová",$N$150,0)</f>
        <v>0</v>
      </c>
      <c r="BJ150" s="6" t="s">
        <v>83</v>
      </c>
      <c r="BK150" s="99">
        <f>ROUND($L$150*$K$150,2)</f>
        <v>0</v>
      </c>
      <c r="BL150" s="6" t="s">
        <v>167</v>
      </c>
    </row>
    <row r="151" spans="2:63" s="131" customFormat="1" ht="37.5" customHeight="1">
      <c r="B151" s="132"/>
      <c r="C151" s="133"/>
      <c r="D151" s="134" t="s">
        <v>135</v>
      </c>
      <c r="E151" s="133"/>
      <c r="F151" s="133"/>
      <c r="G151" s="133"/>
      <c r="H151" s="133"/>
      <c r="I151" s="133"/>
      <c r="J151" s="133"/>
      <c r="K151" s="133"/>
      <c r="L151" s="133"/>
      <c r="M151" s="133"/>
      <c r="N151" s="204">
        <f>$BK$151</f>
        <v>0</v>
      </c>
      <c r="O151" s="207"/>
      <c r="P151" s="207"/>
      <c r="Q151" s="207"/>
      <c r="R151" s="135"/>
      <c r="T151" s="136"/>
      <c r="U151" s="133"/>
      <c r="V151" s="133"/>
      <c r="W151" s="137">
        <f>$W$152+$W$155+$W$159</f>
        <v>89.752013</v>
      </c>
      <c r="X151" s="133"/>
      <c r="Y151" s="137">
        <f>$Y$152+$Y$155+$Y$159</f>
        <v>1.1626782</v>
      </c>
      <c r="Z151" s="133"/>
      <c r="AA151" s="138">
        <f>$AA$152+$AA$155+$AA$159</f>
        <v>0</v>
      </c>
      <c r="AR151" s="139" t="s">
        <v>83</v>
      </c>
      <c r="AT151" s="139" t="s">
        <v>71</v>
      </c>
      <c r="AU151" s="139" t="s">
        <v>72</v>
      </c>
      <c r="AY151" s="139" t="s">
        <v>162</v>
      </c>
      <c r="BK151" s="140">
        <f>$BK$152+$BK$155+$BK$159</f>
        <v>0</v>
      </c>
    </row>
    <row r="152" spans="2:63" s="131" customFormat="1" ht="21" customHeight="1">
      <c r="B152" s="132"/>
      <c r="C152" s="133"/>
      <c r="D152" s="141" t="s">
        <v>136</v>
      </c>
      <c r="E152" s="133"/>
      <c r="F152" s="133"/>
      <c r="G152" s="133"/>
      <c r="H152" s="133"/>
      <c r="I152" s="133"/>
      <c r="J152" s="133"/>
      <c r="K152" s="133"/>
      <c r="L152" s="133"/>
      <c r="M152" s="133"/>
      <c r="N152" s="206">
        <f>$BK$152</f>
        <v>0</v>
      </c>
      <c r="O152" s="207"/>
      <c r="P152" s="207"/>
      <c r="Q152" s="207"/>
      <c r="R152" s="135"/>
      <c r="T152" s="136"/>
      <c r="U152" s="133"/>
      <c r="V152" s="133"/>
      <c r="W152" s="137">
        <f>SUM($W$153:$W$154)</f>
        <v>8.543613</v>
      </c>
      <c r="X152" s="133"/>
      <c r="Y152" s="137">
        <f>SUM($Y$153:$Y$154)</f>
        <v>0.0626275</v>
      </c>
      <c r="Z152" s="133"/>
      <c r="AA152" s="138">
        <f>SUM($AA$153:$AA$154)</f>
        <v>0</v>
      </c>
      <c r="AR152" s="139" t="s">
        <v>83</v>
      </c>
      <c r="AT152" s="139" t="s">
        <v>71</v>
      </c>
      <c r="AU152" s="139" t="s">
        <v>79</v>
      </c>
      <c r="AY152" s="139" t="s">
        <v>162</v>
      </c>
      <c r="BK152" s="140">
        <f>SUM($BK$153:$BK$154)</f>
        <v>0</v>
      </c>
    </row>
    <row r="153" spans="2:64" s="6" customFormat="1" ht="15.75" customHeight="1">
      <c r="B153" s="23"/>
      <c r="C153" s="142" t="s">
        <v>7</v>
      </c>
      <c r="D153" s="142" t="s">
        <v>163</v>
      </c>
      <c r="E153" s="143" t="s">
        <v>296</v>
      </c>
      <c r="F153" s="208" t="s">
        <v>297</v>
      </c>
      <c r="G153" s="209"/>
      <c r="H153" s="209"/>
      <c r="I153" s="209"/>
      <c r="J153" s="144" t="s">
        <v>196</v>
      </c>
      <c r="K153" s="145">
        <v>30.55</v>
      </c>
      <c r="L153" s="210">
        <v>0</v>
      </c>
      <c r="M153" s="209"/>
      <c r="N153" s="211">
        <f>ROUND($L$153*$K$153,2)</f>
        <v>0</v>
      </c>
      <c r="O153" s="209"/>
      <c r="P153" s="209"/>
      <c r="Q153" s="209"/>
      <c r="R153" s="25"/>
      <c r="T153" s="146"/>
      <c r="U153" s="31" t="s">
        <v>39</v>
      </c>
      <c r="V153" s="147">
        <v>0.27966</v>
      </c>
      <c r="W153" s="147">
        <f>$V$153*$K$153</f>
        <v>8.543613</v>
      </c>
      <c r="X153" s="147">
        <v>0.00205</v>
      </c>
      <c r="Y153" s="147">
        <f>$X$153*$K$153</f>
        <v>0.0626275</v>
      </c>
      <c r="Z153" s="147">
        <v>0</v>
      </c>
      <c r="AA153" s="148">
        <f>$Z$153*$K$153</f>
        <v>0</v>
      </c>
      <c r="AR153" s="6" t="s">
        <v>210</v>
      </c>
      <c r="AT153" s="6" t="s">
        <v>163</v>
      </c>
      <c r="AU153" s="6" t="s">
        <v>83</v>
      </c>
      <c r="AY153" s="6" t="s">
        <v>162</v>
      </c>
      <c r="BE153" s="99">
        <f>IF($U$153="základná",$N$153,0)</f>
        <v>0</v>
      </c>
      <c r="BF153" s="99">
        <f>IF($U$153="znížená",$N$153,0)</f>
        <v>0</v>
      </c>
      <c r="BG153" s="99">
        <f>IF($U$153="zákl. prenesená",$N$153,0)</f>
        <v>0</v>
      </c>
      <c r="BH153" s="99">
        <f>IF($U$153="zníž. prenesená",$N$153,0)</f>
        <v>0</v>
      </c>
      <c r="BI153" s="99">
        <f>IF($U$153="nulová",$N$153,0)</f>
        <v>0</v>
      </c>
      <c r="BJ153" s="6" t="s">
        <v>83</v>
      </c>
      <c r="BK153" s="99">
        <f>ROUND($L$153*$K$153,2)</f>
        <v>0</v>
      </c>
      <c r="BL153" s="6" t="s">
        <v>210</v>
      </c>
    </row>
    <row r="154" spans="2:64" s="6" customFormat="1" ht="27" customHeight="1">
      <c r="B154" s="23"/>
      <c r="C154" s="142" t="s">
        <v>225</v>
      </c>
      <c r="D154" s="142" t="s">
        <v>163</v>
      </c>
      <c r="E154" s="143" t="s">
        <v>222</v>
      </c>
      <c r="F154" s="208" t="s">
        <v>223</v>
      </c>
      <c r="G154" s="209"/>
      <c r="H154" s="209"/>
      <c r="I154" s="209"/>
      <c r="J154" s="144" t="s">
        <v>224</v>
      </c>
      <c r="K154" s="149">
        <v>0</v>
      </c>
      <c r="L154" s="210">
        <v>0</v>
      </c>
      <c r="M154" s="209"/>
      <c r="N154" s="211">
        <f>ROUND($L$154*$K$154,2)</f>
        <v>0</v>
      </c>
      <c r="O154" s="209"/>
      <c r="P154" s="209"/>
      <c r="Q154" s="209"/>
      <c r="R154" s="25"/>
      <c r="T154" s="146"/>
      <c r="U154" s="31" t="s">
        <v>39</v>
      </c>
      <c r="V154" s="147">
        <v>0</v>
      </c>
      <c r="W154" s="147">
        <f>$V$154*$K$154</f>
        <v>0</v>
      </c>
      <c r="X154" s="147">
        <v>0</v>
      </c>
      <c r="Y154" s="147">
        <f>$X$154*$K$154</f>
        <v>0</v>
      </c>
      <c r="Z154" s="147">
        <v>0</v>
      </c>
      <c r="AA154" s="148">
        <f>$Z$154*$K$154</f>
        <v>0</v>
      </c>
      <c r="AR154" s="6" t="s">
        <v>210</v>
      </c>
      <c r="AT154" s="6" t="s">
        <v>163</v>
      </c>
      <c r="AU154" s="6" t="s">
        <v>83</v>
      </c>
      <c r="AY154" s="6" t="s">
        <v>162</v>
      </c>
      <c r="BE154" s="99">
        <f>IF($U$154="základná",$N$154,0)</f>
        <v>0</v>
      </c>
      <c r="BF154" s="99">
        <f>IF($U$154="znížená",$N$154,0)</f>
        <v>0</v>
      </c>
      <c r="BG154" s="99">
        <f>IF($U$154="zákl. prenesená",$N$154,0)</f>
        <v>0</v>
      </c>
      <c r="BH154" s="99">
        <f>IF($U$154="zníž. prenesená",$N$154,0)</f>
        <v>0</v>
      </c>
      <c r="BI154" s="99">
        <f>IF($U$154="nulová",$N$154,0)</f>
        <v>0</v>
      </c>
      <c r="BJ154" s="6" t="s">
        <v>83</v>
      </c>
      <c r="BK154" s="99">
        <f>ROUND($L$154*$K$154,2)</f>
        <v>0</v>
      </c>
      <c r="BL154" s="6" t="s">
        <v>210</v>
      </c>
    </row>
    <row r="155" spans="2:63" s="131" customFormat="1" ht="30.75" customHeight="1">
      <c r="B155" s="132"/>
      <c r="C155" s="133"/>
      <c r="D155" s="141" t="s">
        <v>274</v>
      </c>
      <c r="E155" s="133"/>
      <c r="F155" s="133"/>
      <c r="G155" s="133"/>
      <c r="H155" s="133"/>
      <c r="I155" s="133"/>
      <c r="J155" s="133"/>
      <c r="K155" s="133"/>
      <c r="L155" s="133"/>
      <c r="M155" s="133"/>
      <c r="N155" s="206">
        <f>$BK$155</f>
        <v>0</v>
      </c>
      <c r="O155" s="207"/>
      <c r="P155" s="207"/>
      <c r="Q155" s="207"/>
      <c r="R155" s="135"/>
      <c r="T155" s="136"/>
      <c r="U155" s="133"/>
      <c r="V155" s="133"/>
      <c r="W155" s="137">
        <f>SUM($W$156:$W$158)</f>
        <v>81.2084</v>
      </c>
      <c r="X155" s="133"/>
      <c r="Y155" s="137">
        <f>SUM($Y$156:$Y$158)</f>
        <v>1.00607</v>
      </c>
      <c r="Z155" s="133"/>
      <c r="AA155" s="138">
        <f>SUM($AA$156:$AA$158)</f>
        <v>0</v>
      </c>
      <c r="AR155" s="139" t="s">
        <v>83</v>
      </c>
      <c r="AT155" s="139" t="s">
        <v>71</v>
      </c>
      <c r="AU155" s="139" t="s">
        <v>79</v>
      </c>
      <c r="AY155" s="139" t="s">
        <v>162</v>
      </c>
      <c r="BK155" s="140">
        <f>SUM($BK$156:$BK$158)</f>
        <v>0</v>
      </c>
    </row>
    <row r="156" spans="2:64" s="6" customFormat="1" ht="27" customHeight="1">
      <c r="B156" s="23"/>
      <c r="C156" s="142" t="s">
        <v>228</v>
      </c>
      <c r="D156" s="142" t="s">
        <v>163</v>
      </c>
      <c r="E156" s="143" t="s">
        <v>298</v>
      </c>
      <c r="F156" s="208" t="s">
        <v>299</v>
      </c>
      <c r="G156" s="209"/>
      <c r="H156" s="209"/>
      <c r="I156" s="209"/>
      <c r="J156" s="144" t="s">
        <v>196</v>
      </c>
      <c r="K156" s="145">
        <v>126.1</v>
      </c>
      <c r="L156" s="210">
        <v>0</v>
      </c>
      <c r="M156" s="209"/>
      <c r="N156" s="211">
        <f>ROUND($L$156*$K$156,2)</f>
        <v>0</v>
      </c>
      <c r="O156" s="209"/>
      <c r="P156" s="209"/>
      <c r="Q156" s="209"/>
      <c r="R156" s="25"/>
      <c r="T156" s="146"/>
      <c r="U156" s="31" t="s">
        <v>39</v>
      </c>
      <c r="V156" s="147">
        <v>0.644</v>
      </c>
      <c r="W156" s="147">
        <f>$V$156*$K$156</f>
        <v>81.2084</v>
      </c>
      <c r="X156" s="147">
        <v>0.0001</v>
      </c>
      <c r="Y156" s="147">
        <f>$X$156*$K$156</f>
        <v>0.01261</v>
      </c>
      <c r="Z156" s="147">
        <v>0</v>
      </c>
      <c r="AA156" s="148">
        <f>$Z$156*$K$156</f>
        <v>0</v>
      </c>
      <c r="AR156" s="6" t="s">
        <v>210</v>
      </c>
      <c r="AT156" s="6" t="s">
        <v>163</v>
      </c>
      <c r="AU156" s="6" t="s">
        <v>83</v>
      </c>
      <c r="AY156" s="6" t="s">
        <v>162</v>
      </c>
      <c r="BE156" s="99">
        <f>IF($U$156="základná",$N$156,0)</f>
        <v>0</v>
      </c>
      <c r="BF156" s="99">
        <f>IF($U$156="znížená",$N$156,0)</f>
        <v>0</v>
      </c>
      <c r="BG156" s="99">
        <f>IF($U$156="zákl. prenesená",$N$156,0)</f>
        <v>0</v>
      </c>
      <c r="BH156" s="99">
        <f>IF($U$156="zníž. prenesená",$N$156,0)</f>
        <v>0</v>
      </c>
      <c r="BI156" s="99">
        <f>IF($U$156="nulová",$N$156,0)</f>
        <v>0</v>
      </c>
      <c r="BJ156" s="6" t="s">
        <v>83</v>
      </c>
      <c r="BK156" s="99">
        <f>ROUND($L$156*$K$156,2)</f>
        <v>0</v>
      </c>
      <c r="BL156" s="6" t="s">
        <v>210</v>
      </c>
    </row>
    <row r="157" spans="2:64" s="6" customFormat="1" ht="27" customHeight="1">
      <c r="B157" s="23"/>
      <c r="C157" s="150" t="s">
        <v>233</v>
      </c>
      <c r="D157" s="150" t="s">
        <v>229</v>
      </c>
      <c r="E157" s="151" t="s">
        <v>300</v>
      </c>
      <c r="F157" s="212" t="s">
        <v>301</v>
      </c>
      <c r="G157" s="213"/>
      <c r="H157" s="213"/>
      <c r="I157" s="213"/>
      <c r="J157" s="152" t="s">
        <v>265</v>
      </c>
      <c r="K157" s="153">
        <v>13</v>
      </c>
      <c r="L157" s="214">
        <v>0</v>
      </c>
      <c r="M157" s="213"/>
      <c r="N157" s="215">
        <f>ROUND($L$157*$K$157,2)</f>
        <v>0</v>
      </c>
      <c r="O157" s="209"/>
      <c r="P157" s="209"/>
      <c r="Q157" s="209"/>
      <c r="R157" s="25"/>
      <c r="T157" s="146"/>
      <c r="U157" s="31" t="s">
        <v>39</v>
      </c>
      <c r="V157" s="147">
        <v>0</v>
      </c>
      <c r="W157" s="147">
        <f>$V$157*$K$157</f>
        <v>0</v>
      </c>
      <c r="X157" s="147">
        <v>0.07642</v>
      </c>
      <c r="Y157" s="147">
        <f>$X$157*$K$157</f>
        <v>0.99346</v>
      </c>
      <c r="Z157" s="147">
        <v>0</v>
      </c>
      <c r="AA157" s="148">
        <f>$Z$157*$K$157</f>
        <v>0</v>
      </c>
      <c r="AR157" s="6" t="s">
        <v>232</v>
      </c>
      <c r="AT157" s="6" t="s">
        <v>229</v>
      </c>
      <c r="AU157" s="6" t="s">
        <v>83</v>
      </c>
      <c r="AY157" s="6" t="s">
        <v>162</v>
      </c>
      <c r="BE157" s="99">
        <f>IF($U$157="základná",$N$157,0)</f>
        <v>0</v>
      </c>
      <c r="BF157" s="99">
        <f>IF($U$157="znížená",$N$157,0)</f>
        <v>0</v>
      </c>
      <c r="BG157" s="99">
        <f>IF($U$157="zákl. prenesená",$N$157,0)</f>
        <v>0</v>
      </c>
      <c r="BH157" s="99">
        <f>IF($U$157="zníž. prenesená",$N$157,0)</f>
        <v>0</v>
      </c>
      <c r="BI157" s="99">
        <f>IF($U$157="nulová",$N$157,0)</f>
        <v>0</v>
      </c>
      <c r="BJ157" s="6" t="s">
        <v>83</v>
      </c>
      <c r="BK157" s="99">
        <f>ROUND($L$157*$K$157,2)</f>
        <v>0</v>
      </c>
      <c r="BL157" s="6" t="s">
        <v>210</v>
      </c>
    </row>
    <row r="158" spans="2:64" s="6" customFormat="1" ht="27" customHeight="1">
      <c r="B158" s="23"/>
      <c r="C158" s="142" t="s">
        <v>236</v>
      </c>
      <c r="D158" s="142" t="s">
        <v>163</v>
      </c>
      <c r="E158" s="143" t="s">
        <v>302</v>
      </c>
      <c r="F158" s="208" t="s">
        <v>303</v>
      </c>
      <c r="G158" s="209"/>
      <c r="H158" s="209"/>
      <c r="I158" s="209"/>
      <c r="J158" s="144" t="s">
        <v>224</v>
      </c>
      <c r="K158" s="149">
        <v>0</v>
      </c>
      <c r="L158" s="210">
        <v>0</v>
      </c>
      <c r="M158" s="209"/>
      <c r="N158" s="211">
        <f>ROUND($L$158*$K$158,2)</f>
        <v>0</v>
      </c>
      <c r="O158" s="209"/>
      <c r="P158" s="209"/>
      <c r="Q158" s="209"/>
      <c r="R158" s="25"/>
      <c r="T158" s="146"/>
      <c r="U158" s="31" t="s">
        <v>39</v>
      </c>
      <c r="V158" s="147">
        <v>0</v>
      </c>
      <c r="W158" s="147">
        <f>$V$158*$K$158</f>
        <v>0</v>
      </c>
      <c r="X158" s="147">
        <v>0</v>
      </c>
      <c r="Y158" s="147">
        <f>$X$158*$K$158</f>
        <v>0</v>
      </c>
      <c r="Z158" s="147">
        <v>0</v>
      </c>
      <c r="AA158" s="148">
        <f>$Z$158*$K$158</f>
        <v>0</v>
      </c>
      <c r="AR158" s="6" t="s">
        <v>210</v>
      </c>
      <c r="AT158" s="6" t="s">
        <v>163</v>
      </c>
      <c r="AU158" s="6" t="s">
        <v>83</v>
      </c>
      <c r="AY158" s="6" t="s">
        <v>162</v>
      </c>
      <c r="BE158" s="99">
        <f>IF($U$158="základná",$N$158,0)</f>
        <v>0</v>
      </c>
      <c r="BF158" s="99">
        <f>IF($U$158="znížená",$N$158,0)</f>
        <v>0</v>
      </c>
      <c r="BG158" s="99">
        <f>IF($U$158="zákl. prenesená",$N$158,0)</f>
        <v>0</v>
      </c>
      <c r="BH158" s="99">
        <f>IF($U$158="zníž. prenesená",$N$158,0)</f>
        <v>0</v>
      </c>
      <c r="BI158" s="99">
        <f>IF($U$158="nulová",$N$158,0)</f>
        <v>0</v>
      </c>
      <c r="BJ158" s="6" t="s">
        <v>83</v>
      </c>
      <c r="BK158" s="99">
        <f>ROUND($L$158*$K$158,2)</f>
        <v>0</v>
      </c>
      <c r="BL158" s="6" t="s">
        <v>210</v>
      </c>
    </row>
    <row r="159" spans="2:63" s="131" customFormat="1" ht="30.75" customHeight="1">
      <c r="B159" s="132"/>
      <c r="C159" s="133"/>
      <c r="D159" s="141" t="s">
        <v>275</v>
      </c>
      <c r="E159" s="133"/>
      <c r="F159" s="133"/>
      <c r="G159" s="133"/>
      <c r="H159" s="133"/>
      <c r="I159" s="133"/>
      <c r="J159" s="133"/>
      <c r="K159" s="133"/>
      <c r="L159" s="133"/>
      <c r="M159" s="133"/>
      <c r="N159" s="206">
        <f>$BK$159</f>
        <v>0</v>
      </c>
      <c r="O159" s="207"/>
      <c r="P159" s="207"/>
      <c r="Q159" s="207"/>
      <c r="R159" s="135"/>
      <c r="T159" s="136"/>
      <c r="U159" s="133"/>
      <c r="V159" s="133"/>
      <c r="W159" s="137">
        <f>SUM($W$160:$W$161)</f>
        <v>0</v>
      </c>
      <c r="X159" s="133"/>
      <c r="Y159" s="137">
        <f>SUM($Y$160:$Y$161)</f>
        <v>0.09398070000000001</v>
      </c>
      <c r="Z159" s="133"/>
      <c r="AA159" s="138">
        <f>SUM($AA$160:$AA$161)</f>
        <v>0</v>
      </c>
      <c r="AR159" s="139" t="s">
        <v>72</v>
      </c>
      <c r="AT159" s="139" t="s">
        <v>71</v>
      </c>
      <c r="AU159" s="139" t="s">
        <v>79</v>
      </c>
      <c r="AY159" s="139" t="s">
        <v>162</v>
      </c>
      <c r="BK159" s="140">
        <f>SUM($BK$160:$BK$161)</f>
        <v>0</v>
      </c>
    </row>
    <row r="160" spans="2:64" s="6" customFormat="1" ht="27" customHeight="1">
      <c r="B160" s="23"/>
      <c r="C160" s="142" t="s">
        <v>239</v>
      </c>
      <c r="D160" s="142" t="s">
        <v>163</v>
      </c>
      <c r="E160" s="143" t="s">
        <v>304</v>
      </c>
      <c r="F160" s="208" t="s">
        <v>305</v>
      </c>
      <c r="G160" s="209"/>
      <c r="H160" s="209"/>
      <c r="I160" s="209"/>
      <c r="J160" s="144" t="s">
        <v>166</v>
      </c>
      <c r="K160" s="145">
        <v>313.269</v>
      </c>
      <c r="L160" s="210">
        <v>0</v>
      </c>
      <c r="M160" s="209"/>
      <c r="N160" s="211">
        <f>ROUND($L$160*$K$160,2)</f>
        <v>0</v>
      </c>
      <c r="O160" s="209"/>
      <c r="P160" s="209"/>
      <c r="Q160" s="209"/>
      <c r="R160" s="25"/>
      <c r="T160" s="146"/>
      <c r="U160" s="31" t="s">
        <v>39</v>
      </c>
      <c r="V160" s="147">
        <v>0</v>
      </c>
      <c r="W160" s="147">
        <f>$V$160*$K$160</f>
        <v>0</v>
      </c>
      <c r="X160" s="147">
        <v>0.0001</v>
      </c>
      <c r="Y160" s="147">
        <f>$X$160*$K$160</f>
        <v>0.031326900000000005</v>
      </c>
      <c r="Z160" s="147">
        <v>0</v>
      </c>
      <c r="AA160" s="148">
        <f>$Z$160*$K$160</f>
        <v>0</v>
      </c>
      <c r="AR160" s="6" t="s">
        <v>210</v>
      </c>
      <c r="AT160" s="6" t="s">
        <v>163</v>
      </c>
      <c r="AU160" s="6" t="s">
        <v>83</v>
      </c>
      <c r="AY160" s="6" t="s">
        <v>162</v>
      </c>
      <c r="BE160" s="99">
        <f>IF($U$160="základná",$N$160,0)</f>
        <v>0</v>
      </c>
      <c r="BF160" s="99">
        <f>IF($U$160="znížená",$N$160,0)</f>
        <v>0</v>
      </c>
      <c r="BG160" s="99">
        <f>IF($U$160="zákl. prenesená",$N$160,0)</f>
        <v>0</v>
      </c>
      <c r="BH160" s="99">
        <f>IF($U$160="zníž. prenesená",$N$160,0)</f>
        <v>0</v>
      </c>
      <c r="BI160" s="99">
        <f>IF($U$160="nulová",$N$160,0)</f>
        <v>0</v>
      </c>
      <c r="BJ160" s="6" t="s">
        <v>83</v>
      </c>
      <c r="BK160" s="99">
        <f>ROUND($L$160*$K$160,2)</f>
        <v>0</v>
      </c>
      <c r="BL160" s="6" t="s">
        <v>210</v>
      </c>
    </row>
    <row r="161" spans="2:64" s="6" customFormat="1" ht="27" customHeight="1">
      <c r="B161" s="23"/>
      <c r="C161" s="142" t="s">
        <v>306</v>
      </c>
      <c r="D161" s="142" t="s">
        <v>163</v>
      </c>
      <c r="E161" s="143" t="s">
        <v>307</v>
      </c>
      <c r="F161" s="208" t="s">
        <v>308</v>
      </c>
      <c r="G161" s="209"/>
      <c r="H161" s="209"/>
      <c r="I161" s="209"/>
      <c r="J161" s="144" t="s">
        <v>166</v>
      </c>
      <c r="K161" s="145">
        <v>313.269</v>
      </c>
      <c r="L161" s="210">
        <v>0</v>
      </c>
      <c r="M161" s="209"/>
      <c r="N161" s="211">
        <f>ROUND($L$161*$K$161,2)</f>
        <v>0</v>
      </c>
      <c r="O161" s="209"/>
      <c r="P161" s="209"/>
      <c r="Q161" s="209"/>
      <c r="R161" s="25"/>
      <c r="T161" s="146"/>
      <c r="U161" s="31" t="s">
        <v>39</v>
      </c>
      <c r="V161" s="147">
        <v>0</v>
      </c>
      <c r="W161" s="147">
        <f>$V$161*$K$161</f>
        <v>0</v>
      </c>
      <c r="X161" s="147">
        <v>0.0002</v>
      </c>
      <c r="Y161" s="147">
        <f>$X$161*$K$161</f>
        <v>0.06265380000000001</v>
      </c>
      <c r="Z161" s="147">
        <v>0</v>
      </c>
      <c r="AA161" s="148">
        <f>$Z$161*$K$161</f>
        <v>0</v>
      </c>
      <c r="AR161" s="6" t="s">
        <v>210</v>
      </c>
      <c r="AT161" s="6" t="s">
        <v>163</v>
      </c>
      <c r="AU161" s="6" t="s">
        <v>83</v>
      </c>
      <c r="AY161" s="6" t="s">
        <v>162</v>
      </c>
      <c r="BE161" s="99">
        <f>IF($U$161="základná",$N$161,0)</f>
        <v>0</v>
      </c>
      <c r="BF161" s="99">
        <f>IF($U$161="znížená",$N$161,0)</f>
        <v>0</v>
      </c>
      <c r="BG161" s="99">
        <f>IF($U$161="zákl. prenesená",$N$161,0)</f>
        <v>0</v>
      </c>
      <c r="BH161" s="99">
        <f>IF($U$161="zníž. prenesená",$N$161,0)</f>
        <v>0</v>
      </c>
      <c r="BI161" s="99">
        <f>IF($U$161="nulová",$N$161,0)</f>
        <v>0</v>
      </c>
      <c r="BJ161" s="6" t="s">
        <v>83</v>
      </c>
      <c r="BK161" s="99">
        <f>ROUND($L$161*$K$161,2)</f>
        <v>0</v>
      </c>
      <c r="BL161" s="6" t="s">
        <v>210</v>
      </c>
    </row>
    <row r="162" spans="2:63" s="6" customFormat="1" ht="51" customHeight="1">
      <c r="B162" s="23"/>
      <c r="C162" s="24"/>
      <c r="D162" s="134" t="s">
        <v>242</v>
      </c>
      <c r="E162" s="24"/>
      <c r="F162" s="24"/>
      <c r="G162" s="24"/>
      <c r="H162" s="24"/>
      <c r="I162" s="24"/>
      <c r="J162" s="24"/>
      <c r="K162" s="24"/>
      <c r="L162" s="24"/>
      <c r="M162" s="24"/>
      <c r="N162" s="204">
        <f>$BK$162</f>
        <v>0</v>
      </c>
      <c r="O162" s="166"/>
      <c r="P162" s="166"/>
      <c r="Q162" s="166"/>
      <c r="R162" s="25"/>
      <c r="T162" s="154"/>
      <c r="U162" s="43"/>
      <c r="V162" s="43"/>
      <c r="W162" s="43"/>
      <c r="X162" s="43"/>
      <c r="Y162" s="43"/>
      <c r="Z162" s="43"/>
      <c r="AA162" s="45"/>
      <c r="AT162" s="6" t="s">
        <v>71</v>
      </c>
      <c r="AU162" s="6" t="s">
        <v>72</v>
      </c>
      <c r="AY162" s="6" t="s">
        <v>243</v>
      </c>
      <c r="BK162" s="99">
        <v>0</v>
      </c>
    </row>
    <row r="163" spans="2:18" s="6" customFormat="1" ht="7.5" customHeight="1">
      <c r="B163" s="46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8"/>
    </row>
    <row r="164" s="2" customFormat="1" ht="14.25" customHeight="1">
      <c r="N164" s="1"/>
    </row>
    <row r="165" ht="14.25" customHeight="1">
      <c r="N165" s="1"/>
    </row>
    <row r="166" ht="14.25" customHeight="1">
      <c r="N166" s="1"/>
    </row>
    <row r="167" ht="14.25" customHeight="1">
      <c r="N167" s="1"/>
    </row>
    <row r="168" ht="14.25" customHeight="1">
      <c r="N168" s="1"/>
    </row>
    <row r="169" ht="14.25" customHeight="1">
      <c r="N169" s="1"/>
    </row>
    <row r="170" ht="14.25" customHeight="1">
      <c r="N170" s="1"/>
    </row>
    <row r="171" ht="14.25" customHeight="1">
      <c r="N171" s="1"/>
    </row>
    <row r="172" ht="14.25" customHeight="1">
      <c r="N172" s="1"/>
    </row>
    <row r="173" ht="14.25" customHeight="1">
      <c r="N173" s="1"/>
    </row>
    <row r="174" ht="14.25" customHeight="1">
      <c r="N174" s="1"/>
    </row>
    <row r="175" ht="14.25" customHeight="1">
      <c r="N175" s="1"/>
    </row>
    <row r="176" ht="14.25" customHeight="1">
      <c r="N176" s="1"/>
    </row>
    <row r="177" ht="14.25" customHeight="1">
      <c r="N177" s="1"/>
    </row>
    <row r="178" ht="14.25" customHeight="1">
      <c r="N178" s="1"/>
    </row>
    <row r="179" ht="14.25" customHeight="1">
      <c r="N179" s="1"/>
    </row>
    <row r="180" ht="14.25" customHeight="1">
      <c r="N180" s="1"/>
    </row>
    <row r="181" ht="14.25" customHeight="1">
      <c r="N181" s="1"/>
    </row>
    <row r="182" ht="14.25" customHeight="1">
      <c r="N182" s="1"/>
    </row>
    <row r="183" ht="14.25" customHeight="1">
      <c r="N183" s="1"/>
    </row>
    <row r="184" ht="14.25" customHeight="1">
      <c r="N184" s="1"/>
    </row>
    <row r="185" ht="14.25" customHeight="1">
      <c r="N185" s="1"/>
    </row>
    <row r="186" ht="14.25" customHeight="1">
      <c r="N186" s="1"/>
    </row>
    <row r="187" ht="14.25" customHeight="1">
      <c r="N187" s="1"/>
    </row>
    <row r="188" ht="14.25" customHeight="1">
      <c r="N188" s="1"/>
    </row>
    <row r="189" ht="14.25" customHeight="1">
      <c r="N189" s="1"/>
    </row>
    <row r="190" ht="14.25" customHeight="1">
      <c r="N190" s="1"/>
    </row>
    <row r="191" ht="14.25" customHeight="1">
      <c r="N191" s="1"/>
    </row>
    <row r="192" ht="14.25" customHeight="1">
      <c r="N192" s="1"/>
    </row>
    <row r="193" ht="14.25" customHeight="1">
      <c r="N193" s="1"/>
    </row>
    <row r="194" ht="14.25" customHeight="1">
      <c r="N194" s="1"/>
    </row>
    <row r="195" ht="14.25" customHeight="1">
      <c r="N195" s="1"/>
    </row>
    <row r="196" ht="14.25" customHeight="1">
      <c r="N196" s="1"/>
    </row>
    <row r="197" ht="14.25" customHeight="1">
      <c r="N197" s="1"/>
    </row>
    <row r="198" ht="14.25" customHeight="1">
      <c r="N198" s="1"/>
    </row>
    <row r="199" ht="14.25" customHeight="1">
      <c r="N199" s="1"/>
    </row>
    <row r="200" ht="14.25" customHeight="1">
      <c r="N200" s="1"/>
    </row>
    <row r="201" ht="14.25" customHeight="1">
      <c r="N201" s="1"/>
    </row>
    <row r="202" ht="14.25" customHeight="1">
      <c r="N202" s="1"/>
    </row>
    <row r="203" ht="14.25" customHeight="1">
      <c r="N203" s="1"/>
    </row>
    <row r="204" ht="14.25" customHeight="1">
      <c r="N204" s="1"/>
    </row>
    <row r="205" ht="14.25" customHeight="1">
      <c r="N205" s="1"/>
    </row>
    <row r="206" ht="14.25" customHeight="1">
      <c r="N206" s="1"/>
    </row>
    <row r="207" ht="14.25" customHeight="1">
      <c r="N207" s="1"/>
    </row>
    <row r="208" ht="14.25" customHeight="1">
      <c r="N208" s="1"/>
    </row>
    <row r="209" ht="14.25" customHeight="1">
      <c r="N209" s="1"/>
    </row>
    <row r="210" ht="14.25" customHeight="1">
      <c r="N210" s="1"/>
    </row>
    <row r="211" ht="14.25" customHeight="1">
      <c r="N211" s="1"/>
    </row>
    <row r="212" ht="14.25" customHeight="1">
      <c r="N212" s="1"/>
    </row>
    <row r="213" ht="14.25" customHeight="1">
      <c r="N213" s="1"/>
    </row>
    <row r="214" ht="14.25" customHeight="1">
      <c r="N214" s="1"/>
    </row>
    <row r="215" ht="14.25" customHeight="1">
      <c r="N215" s="1"/>
    </row>
    <row r="216" ht="14.25" customHeight="1">
      <c r="N216" s="1"/>
    </row>
    <row r="217" ht="14.25" customHeight="1">
      <c r="N217" s="1"/>
    </row>
    <row r="218" ht="14.25" customHeight="1">
      <c r="N218" s="1"/>
    </row>
    <row r="219" ht="14.25" customHeight="1">
      <c r="N219" s="1"/>
    </row>
    <row r="220" ht="14.25" customHeight="1">
      <c r="N220" s="1"/>
    </row>
    <row r="221" ht="14.25" customHeight="1">
      <c r="N221" s="1"/>
    </row>
    <row r="222" ht="14.25" customHeight="1">
      <c r="N222" s="1"/>
    </row>
    <row r="223" ht="14.25" customHeight="1">
      <c r="N223" s="1"/>
    </row>
    <row r="224" ht="14.25" customHeight="1">
      <c r="N224" s="1"/>
    </row>
    <row r="225" ht="14.25" customHeight="1">
      <c r="N225" s="1"/>
    </row>
    <row r="226" ht="14.25" customHeight="1">
      <c r="N226" s="1"/>
    </row>
    <row r="227" ht="14.25" customHeight="1">
      <c r="N227" s="1"/>
    </row>
    <row r="228" ht="14.25" customHeight="1">
      <c r="N228" s="1"/>
    </row>
    <row r="229" ht="14.25" customHeight="1">
      <c r="N229" s="1"/>
    </row>
    <row r="230" ht="14.25" customHeight="1">
      <c r="N230" s="1"/>
    </row>
    <row r="231" ht="14.25" customHeight="1">
      <c r="N231" s="1"/>
    </row>
    <row r="232" ht="14.25" customHeight="1">
      <c r="N232" s="1"/>
    </row>
    <row r="233" ht="14.25" customHeight="1">
      <c r="N233" s="1"/>
    </row>
    <row r="234" ht="14.25" customHeight="1">
      <c r="N234" s="1"/>
    </row>
    <row r="235" ht="14.25" customHeight="1">
      <c r="N235" s="1"/>
    </row>
    <row r="236" ht="14.25" customHeight="1">
      <c r="N236" s="1"/>
    </row>
    <row r="237" ht="14.25" customHeight="1">
      <c r="N237" s="1"/>
    </row>
    <row r="238" ht="14.25" customHeight="1">
      <c r="N238" s="1"/>
    </row>
    <row r="239" ht="14.25" customHeight="1">
      <c r="N239" s="1"/>
    </row>
    <row r="240" ht="14.25" customHeight="1">
      <c r="N240" s="1"/>
    </row>
    <row r="241" ht="14.25" customHeight="1">
      <c r="N241" s="1"/>
    </row>
    <row r="242" ht="14.25" customHeight="1">
      <c r="N242" s="1"/>
    </row>
    <row r="243" ht="14.25" customHeight="1">
      <c r="N243" s="1"/>
    </row>
    <row r="244" ht="14.25" customHeight="1">
      <c r="N244" s="1"/>
    </row>
    <row r="245" ht="14.25" customHeight="1">
      <c r="N245" s="1"/>
    </row>
    <row r="246" ht="14.25" customHeight="1">
      <c r="N246" s="1"/>
    </row>
    <row r="247" ht="14.25" customHeight="1">
      <c r="N247" s="1"/>
    </row>
    <row r="248" ht="14.25" customHeight="1">
      <c r="N248" s="1"/>
    </row>
    <row r="249" ht="14.25" customHeight="1">
      <c r="N249" s="1"/>
    </row>
    <row r="250" ht="14.25" customHeight="1">
      <c r="N250" s="1"/>
    </row>
    <row r="251" ht="14.25" customHeight="1">
      <c r="N251" s="1"/>
    </row>
    <row r="252" ht="14.25" customHeight="1">
      <c r="N252" s="1"/>
    </row>
    <row r="253" ht="14.25" customHeight="1">
      <c r="N253" s="1"/>
    </row>
    <row r="254" ht="14.25" customHeight="1">
      <c r="N254" s="1"/>
    </row>
    <row r="255" ht="14.25" customHeight="1">
      <c r="N255" s="1"/>
    </row>
    <row r="256" ht="14.25" customHeight="1">
      <c r="N256" s="1"/>
    </row>
    <row r="257" ht="14.25" customHeight="1">
      <c r="N257" s="1"/>
    </row>
    <row r="258" ht="14.25" customHeight="1">
      <c r="N258" s="1"/>
    </row>
    <row r="259" ht="14.25" customHeight="1">
      <c r="N259" s="1"/>
    </row>
    <row r="260" ht="14.25" customHeight="1">
      <c r="N260" s="1"/>
    </row>
    <row r="261" ht="14.25" customHeight="1">
      <c r="N261" s="1"/>
    </row>
    <row r="262" ht="14.25" customHeight="1">
      <c r="N262" s="1"/>
    </row>
    <row r="263" ht="14.25" customHeight="1">
      <c r="N263" s="1"/>
    </row>
    <row r="264" ht="14.25" customHeight="1">
      <c r="N264" s="1"/>
    </row>
    <row r="265" ht="14.25" customHeight="1">
      <c r="N265" s="1"/>
    </row>
    <row r="266" ht="14.25" customHeight="1">
      <c r="N266" s="1"/>
    </row>
    <row r="267" ht="14.25" customHeight="1">
      <c r="N267" s="1"/>
    </row>
    <row r="268" ht="14.25" customHeight="1">
      <c r="N268" s="1"/>
    </row>
    <row r="269" ht="14.25" customHeight="1">
      <c r="N269" s="1"/>
    </row>
    <row r="270" ht="14.25" customHeight="1">
      <c r="N270" s="1"/>
    </row>
    <row r="271" ht="14.25" customHeight="1">
      <c r="N271" s="1"/>
    </row>
    <row r="272" ht="14.25" customHeight="1">
      <c r="N272" s="1"/>
    </row>
    <row r="273" ht="14.25" customHeight="1">
      <c r="N273" s="1"/>
    </row>
    <row r="274" ht="14.25" customHeight="1">
      <c r="N274" s="1"/>
    </row>
    <row r="275" ht="14.25" customHeight="1">
      <c r="N275" s="1"/>
    </row>
    <row r="276" ht="14.25" customHeight="1">
      <c r="N276" s="1"/>
    </row>
    <row r="277" ht="14.25" customHeight="1">
      <c r="N277" s="1"/>
    </row>
    <row r="278" ht="14.25" customHeight="1">
      <c r="N278" s="1"/>
    </row>
    <row r="279" ht="14.25" customHeight="1">
      <c r="N279" s="1"/>
    </row>
    <row r="280" ht="14.25" customHeight="1">
      <c r="N280" s="1"/>
    </row>
    <row r="281" ht="14.25" customHeight="1">
      <c r="N281" s="1"/>
    </row>
    <row r="282" ht="14.25" customHeight="1">
      <c r="N282" s="1"/>
    </row>
    <row r="283" ht="14.25" customHeight="1">
      <c r="N283" s="1"/>
    </row>
    <row r="284" ht="14.25" customHeight="1">
      <c r="N284" s="1"/>
    </row>
    <row r="285" ht="14.25" customHeight="1">
      <c r="N285" s="1"/>
    </row>
    <row r="286" ht="14.25" customHeight="1">
      <c r="N286" s="1"/>
    </row>
    <row r="287" ht="14.25" customHeight="1">
      <c r="N287" s="1"/>
    </row>
    <row r="288" ht="14.25" customHeight="1">
      <c r="N288" s="1"/>
    </row>
    <row r="289" ht="14.25" customHeight="1">
      <c r="N289" s="1"/>
    </row>
    <row r="290" ht="14.25" customHeight="1">
      <c r="N290" s="1"/>
    </row>
    <row r="291" ht="14.25" customHeight="1">
      <c r="N291" s="1"/>
    </row>
    <row r="292" ht="14.25" customHeight="1">
      <c r="N292" s="1"/>
    </row>
    <row r="293" ht="14.25" customHeight="1">
      <c r="N293" s="1"/>
    </row>
    <row r="294" ht="14.25" customHeight="1">
      <c r="N294" s="1"/>
    </row>
    <row r="295" ht="14.25" customHeight="1">
      <c r="N295" s="1"/>
    </row>
    <row r="296" ht="14.25" customHeight="1">
      <c r="N296" s="1"/>
    </row>
    <row r="297" ht="14.25" customHeight="1">
      <c r="N297" s="1"/>
    </row>
    <row r="298" ht="14.25" customHeight="1">
      <c r="N298" s="1"/>
    </row>
    <row r="299" ht="14.25" customHeight="1">
      <c r="N299" s="1"/>
    </row>
    <row r="300" ht="14.25" customHeight="1">
      <c r="N300" s="1"/>
    </row>
    <row r="301" ht="14.25" customHeight="1">
      <c r="N301" s="1"/>
    </row>
    <row r="302" ht="14.25" customHeight="1">
      <c r="N302" s="1"/>
    </row>
    <row r="303" ht="14.25" customHeight="1">
      <c r="N303" s="1"/>
    </row>
    <row r="304" ht="14.25" customHeight="1">
      <c r="N304" s="1"/>
    </row>
    <row r="305" ht="14.25" customHeight="1">
      <c r="N305" s="1"/>
    </row>
    <row r="306" ht="14.25" customHeight="1">
      <c r="N306" s="1"/>
    </row>
    <row r="307" ht="14.25" customHeight="1">
      <c r="N307" s="1"/>
    </row>
    <row r="308" ht="14.25" customHeight="1">
      <c r="N308" s="1"/>
    </row>
    <row r="309" ht="14.25" customHeight="1">
      <c r="N309" s="1"/>
    </row>
    <row r="310" ht="14.25" customHeight="1">
      <c r="N310" s="1"/>
    </row>
    <row r="311" ht="14.25" customHeight="1">
      <c r="N311" s="1"/>
    </row>
    <row r="312" ht="14.25" customHeight="1">
      <c r="N312" s="1"/>
    </row>
    <row r="313" ht="14.25" customHeight="1">
      <c r="N313" s="1"/>
    </row>
    <row r="314" ht="14.25" customHeight="1">
      <c r="N314" s="1"/>
    </row>
    <row r="315" ht="14.25" customHeight="1">
      <c r="N315" s="1"/>
    </row>
    <row r="316" ht="14.25" customHeight="1">
      <c r="N316" s="1"/>
    </row>
    <row r="317" ht="14.25" customHeight="1">
      <c r="N317" s="1"/>
    </row>
    <row r="318" ht="14.25" customHeight="1">
      <c r="N318" s="1"/>
    </row>
    <row r="319" ht="14.25" customHeight="1">
      <c r="N319" s="1"/>
    </row>
    <row r="320" ht="14.25" customHeight="1">
      <c r="N320" s="1"/>
    </row>
    <row r="321" ht="14.25" customHeight="1">
      <c r="N321" s="1"/>
    </row>
    <row r="322" ht="14.25" customHeight="1">
      <c r="N322" s="1"/>
    </row>
    <row r="323" ht="14.25" customHeight="1">
      <c r="N323" s="1"/>
    </row>
    <row r="324" ht="14.25" customHeight="1">
      <c r="N324" s="1"/>
    </row>
    <row r="325" ht="14.25" customHeight="1">
      <c r="N325" s="1"/>
    </row>
    <row r="326" ht="14.25" customHeight="1">
      <c r="N326" s="1"/>
    </row>
    <row r="327" ht="14.25" customHeight="1">
      <c r="N327" s="1"/>
    </row>
    <row r="328" ht="14.25" customHeight="1">
      <c r="N328" s="1"/>
    </row>
    <row r="329" ht="14.25" customHeight="1">
      <c r="N329" s="1"/>
    </row>
    <row r="330" ht="14.25" customHeight="1">
      <c r="N330" s="1"/>
    </row>
    <row r="331" ht="14.25" customHeight="1">
      <c r="N331" s="1"/>
    </row>
    <row r="332" ht="14.25" customHeight="1">
      <c r="N332" s="1"/>
    </row>
    <row r="333" ht="14.25" customHeight="1">
      <c r="N333" s="1"/>
    </row>
    <row r="334" ht="14.25" customHeight="1">
      <c r="N334" s="1"/>
    </row>
    <row r="335" ht="14.25" customHeight="1">
      <c r="N335" s="1"/>
    </row>
    <row r="336" ht="14.25" customHeight="1">
      <c r="N336" s="1"/>
    </row>
    <row r="337" ht="14.25" customHeight="1">
      <c r="N337" s="1"/>
    </row>
    <row r="338" ht="14.25" customHeight="1">
      <c r="N338" s="1"/>
    </row>
    <row r="339" ht="14.25" customHeight="1">
      <c r="N339" s="1"/>
    </row>
    <row r="340" ht="14.25" customHeight="1">
      <c r="N340" s="1"/>
    </row>
    <row r="341" ht="14.25" customHeight="1">
      <c r="N341" s="1"/>
    </row>
    <row r="342" ht="14.25" customHeight="1">
      <c r="N342" s="1"/>
    </row>
    <row r="343" ht="14.25" customHeight="1">
      <c r="N343" s="1"/>
    </row>
    <row r="344" ht="14.25" customHeight="1">
      <c r="N344" s="1"/>
    </row>
    <row r="345" ht="14.25" customHeight="1">
      <c r="N345" s="1"/>
    </row>
    <row r="346" ht="14.25" customHeight="1">
      <c r="N346" s="1"/>
    </row>
    <row r="347" ht="14.25" customHeight="1">
      <c r="N347" s="1"/>
    </row>
    <row r="348" ht="14.25" customHeight="1">
      <c r="N348" s="1"/>
    </row>
    <row r="349" ht="14.25" customHeight="1">
      <c r="N349" s="1"/>
    </row>
    <row r="350" ht="14.25" customHeight="1">
      <c r="N350" s="1"/>
    </row>
    <row r="351" ht="14.25" customHeight="1">
      <c r="N351" s="1"/>
    </row>
    <row r="352" ht="14.25" customHeight="1">
      <c r="N352" s="1"/>
    </row>
    <row r="353" ht="14.25" customHeight="1">
      <c r="N353" s="1"/>
    </row>
    <row r="354" ht="14.25" customHeight="1">
      <c r="N354" s="1"/>
    </row>
    <row r="355" ht="14.25" customHeight="1">
      <c r="N355" s="1"/>
    </row>
    <row r="356" ht="14.25" customHeight="1">
      <c r="N356" s="1"/>
    </row>
    <row r="357" ht="14.25" customHeight="1">
      <c r="N357" s="1"/>
    </row>
    <row r="358" ht="14.25" customHeight="1">
      <c r="N358" s="1"/>
    </row>
    <row r="359" ht="14.25" customHeight="1">
      <c r="N359" s="1"/>
    </row>
    <row r="360" ht="14.25" customHeight="1">
      <c r="N360" s="1"/>
    </row>
    <row r="361" ht="14.25" customHeight="1">
      <c r="N361" s="1"/>
    </row>
    <row r="362" ht="14.25" customHeight="1">
      <c r="N362" s="1"/>
    </row>
    <row r="363" ht="14.25" customHeight="1">
      <c r="N363" s="1"/>
    </row>
    <row r="364" ht="14.25" customHeight="1">
      <c r="N364" s="1"/>
    </row>
    <row r="365" ht="14.25" customHeight="1">
      <c r="N365" s="1"/>
    </row>
    <row r="366" ht="14.25" customHeight="1">
      <c r="N366" s="1"/>
    </row>
    <row r="367" ht="14.25" customHeight="1">
      <c r="N367" s="1"/>
    </row>
    <row r="368" ht="14.25" customHeight="1">
      <c r="N368" s="1"/>
    </row>
    <row r="369" ht="14.25" customHeight="1">
      <c r="N369" s="1"/>
    </row>
    <row r="370" ht="14.25" customHeight="1">
      <c r="N370" s="1"/>
    </row>
    <row r="371" ht="14.25" customHeight="1">
      <c r="N371" s="1"/>
    </row>
    <row r="372" ht="14.25" customHeight="1">
      <c r="N372" s="1"/>
    </row>
    <row r="373" ht="14.25" customHeight="1">
      <c r="N373" s="1"/>
    </row>
    <row r="374" ht="14.25" customHeight="1">
      <c r="N374" s="1"/>
    </row>
    <row r="375" ht="14.25" customHeight="1">
      <c r="N375" s="1"/>
    </row>
    <row r="376" ht="14.25" customHeight="1">
      <c r="N376" s="1"/>
    </row>
    <row r="377" ht="14.25" customHeight="1">
      <c r="N377" s="1"/>
    </row>
    <row r="378" ht="14.25" customHeight="1">
      <c r="N378" s="1"/>
    </row>
    <row r="379" ht="14.25" customHeight="1">
      <c r="N379" s="1"/>
    </row>
    <row r="380" ht="14.25" customHeight="1">
      <c r="N380" s="1"/>
    </row>
    <row r="381" ht="14.25" customHeight="1">
      <c r="N381" s="1"/>
    </row>
    <row r="382" ht="14.25" customHeight="1">
      <c r="N382" s="1"/>
    </row>
    <row r="383" ht="14.25" customHeight="1">
      <c r="N383" s="1"/>
    </row>
    <row r="384" ht="14.25" customHeight="1">
      <c r="N384" s="1"/>
    </row>
    <row r="385" ht="14.25" customHeight="1">
      <c r="N385" s="1"/>
    </row>
    <row r="386" ht="14.25" customHeight="1">
      <c r="N386" s="1"/>
    </row>
    <row r="387" ht="14.25" customHeight="1">
      <c r="N387" s="1"/>
    </row>
    <row r="388" ht="14.25" customHeight="1">
      <c r="N388" s="1"/>
    </row>
    <row r="389" ht="14.25" customHeight="1">
      <c r="N389" s="1"/>
    </row>
    <row r="390" ht="14.25" customHeight="1">
      <c r="N390" s="1"/>
    </row>
    <row r="391" ht="14.25" customHeight="1">
      <c r="N391" s="1"/>
    </row>
    <row r="392" ht="14.25" customHeight="1">
      <c r="N392" s="1"/>
    </row>
    <row r="393" ht="14.25" customHeight="1">
      <c r="N393" s="1"/>
    </row>
    <row r="394" ht="14.25" customHeight="1">
      <c r="N394" s="1"/>
    </row>
    <row r="395" ht="14.25" customHeight="1">
      <c r="N395" s="1"/>
    </row>
    <row r="396" ht="14.25" customHeight="1">
      <c r="N396" s="1"/>
    </row>
    <row r="397" ht="14.25" customHeight="1">
      <c r="N397" s="1"/>
    </row>
    <row r="398" ht="14.25" customHeight="1">
      <c r="N398" s="1"/>
    </row>
    <row r="399" ht="14.25" customHeight="1">
      <c r="N399" s="1"/>
    </row>
    <row r="400" ht="14.25" customHeight="1">
      <c r="N400" s="1"/>
    </row>
    <row r="401" ht="14.25" customHeight="1">
      <c r="N401" s="1"/>
    </row>
    <row r="402" ht="14.25" customHeight="1">
      <c r="N402" s="1"/>
    </row>
    <row r="403" ht="14.25" customHeight="1">
      <c r="N403" s="1"/>
    </row>
    <row r="404" ht="14.25" customHeight="1">
      <c r="N404" s="1"/>
    </row>
    <row r="405" ht="14.25" customHeight="1">
      <c r="N405" s="1"/>
    </row>
    <row r="406" ht="14.25" customHeight="1">
      <c r="N406" s="1"/>
    </row>
    <row r="407" ht="14.25" customHeight="1">
      <c r="N407" s="1"/>
    </row>
    <row r="408" ht="14.25" customHeight="1">
      <c r="N408" s="1"/>
    </row>
    <row r="409" ht="14.25" customHeight="1">
      <c r="N409" s="1"/>
    </row>
    <row r="410" ht="14.25" customHeight="1">
      <c r="N410" s="1"/>
    </row>
    <row r="411" ht="14.25" customHeight="1">
      <c r="N411" s="1"/>
    </row>
    <row r="412" ht="14.25" customHeight="1">
      <c r="N412" s="1"/>
    </row>
    <row r="413" ht="14.25" customHeight="1">
      <c r="N413" s="1"/>
    </row>
    <row r="414" ht="14.25" customHeight="1">
      <c r="N414" s="1"/>
    </row>
    <row r="415" ht="14.25" customHeight="1">
      <c r="N415" s="1"/>
    </row>
    <row r="416" ht="14.25" customHeight="1">
      <c r="N416" s="1"/>
    </row>
    <row r="417" ht="14.25" customHeight="1">
      <c r="N417" s="1"/>
    </row>
    <row r="418" ht="14.25" customHeight="1">
      <c r="N418" s="1"/>
    </row>
    <row r="419" ht="14.25" customHeight="1">
      <c r="N419" s="1"/>
    </row>
    <row r="420" ht="14.25" customHeight="1">
      <c r="N420" s="1"/>
    </row>
    <row r="421" ht="14.25" customHeight="1">
      <c r="N421" s="1"/>
    </row>
    <row r="422" ht="14.25" customHeight="1">
      <c r="N422" s="1"/>
    </row>
    <row r="423" ht="14.25" customHeight="1">
      <c r="N423" s="1"/>
    </row>
    <row r="424" ht="14.25" customHeight="1">
      <c r="N424" s="1"/>
    </row>
    <row r="425" ht="14.25" customHeight="1">
      <c r="N425" s="1"/>
    </row>
    <row r="426" ht="14.25" customHeight="1">
      <c r="N426" s="1"/>
    </row>
    <row r="427" ht="14.25" customHeight="1">
      <c r="N427" s="1"/>
    </row>
    <row r="428" ht="14.25" customHeight="1">
      <c r="N428" s="1"/>
    </row>
    <row r="429" ht="14.25" customHeight="1">
      <c r="N429" s="1"/>
    </row>
    <row r="430" ht="14.25" customHeight="1">
      <c r="N430" s="1"/>
    </row>
    <row r="431" ht="14.25" customHeight="1">
      <c r="N431" s="1"/>
    </row>
    <row r="432" ht="14.25" customHeight="1">
      <c r="N432" s="1"/>
    </row>
    <row r="433" ht="14.25" customHeight="1">
      <c r="N433" s="1"/>
    </row>
    <row r="434" ht="14.25" customHeight="1">
      <c r="N434" s="1"/>
    </row>
    <row r="435" ht="14.25" customHeight="1">
      <c r="N435" s="1"/>
    </row>
    <row r="436" ht="14.25" customHeight="1">
      <c r="N436" s="1"/>
    </row>
    <row r="437" ht="14.25" customHeight="1">
      <c r="N437" s="1"/>
    </row>
    <row r="438" ht="14.25" customHeight="1">
      <c r="N438" s="1"/>
    </row>
    <row r="439" ht="14.25" customHeight="1">
      <c r="N439" s="1"/>
    </row>
    <row r="440" ht="14.25" customHeight="1">
      <c r="N440" s="1"/>
    </row>
    <row r="441" ht="14.25" customHeight="1">
      <c r="N441" s="1"/>
    </row>
    <row r="442" ht="14.25" customHeight="1">
      <c r="N442" s="1"/>
    </row>
    <row r="443" ht="14.25" customHeight="1">
      <c r="N443" s="1"/>
    </row>
    <row r="444" ht="14.25" customHeight="1">
      <c r="N444" s="1"/>
    </row>
    <row r="445" ht="14.25" customHeight="1">
      <c r="N445" s="1"/>
    </row>
    <row r="446" ht="14.25" customHeight="1">
      <c r="N446" s="1"/>
    </row>
    <row r="447" ht="14.25" customHeight="1">
      <c r="N447" s="1"/>
    </row>
    <row r="448" ht="14.25" customHeight="1">
      <c r="N448" s="1"/>
    </row>
    <row r="449" ht="14.25" customHeight="1">
      <c r="N449" s="1"/>
    </row>
    <row r="450" ht="14.25" customHeight="1">
      <c r="N450" s="1"/>
    </row>
    <row r="451" ht="14.25" customHeight="1">
      <c r="N451" s="1"/>
    </row>
    <row r="452" ht="14.25" customHeight="1">
      <c r="N452" s="1"/>
    </row>
    <row r="453" ht="14.25" customHeight="1">
      <c r="N453" s="1"/>
    </row>
    <row r="454" ht="14.25" customHeight="1">
      <c r="N454" s="1"/>
    </row>
    <row r="455" ht="14.25" customHeight="1">
      <c r="N455" s="1"/>
    </row>
    <row r="456" ht="14.25" customHeight="1">
      <c r="N456" s="1"/>
    </row>
    <row r="457" ht="14.25" customHeight="1">
      <c r="N457" s="1"/>
    </row>
    <row r="458" ht="14.25" customHeight="1">
      <c r="N458" s="1"/>
    </row>
    <row r="459" ht="14.25" customHeight="1">
      <c r="N459" s="1"/>
    </row>
    <row r="460" ht="14.25" customHeight="1">
      <c r="N460" s="1"/>
    </row>
    <row r="461" ht="14.25" customHeight="1">
      <c r="N461" s="1"/>
    </row>
    <row r="462" ht="14.25" customHeight="1">
      <c r="N462" s="1"/>
    </row>
    <row r="463" ht="14.25" customHeight="1">
      <c r="N463" s="1"/>
    </row>
    <row r="464" ht="14.25" customHeight="1">
      <c r="N464" s="1"/>
    </row>
    <row r="465" ht="14.25" customHeight="1">
      <c r="N465" s="1"/>
    </row>
    <row r="466" ht="14.25" customHeight="1">
      <c r="N466" s="1"/>
    </row>
    <row r="467" ht="14.25" customHeight="1">
      <c r="N467" s="1"/>
    </row>
    <row r="468" ht="14.25" customHeight="1">
      <c r="N468" s="1"/>
    </row>
    <row r="469" ht="14.25" customHeight="1">
      <c r="N469" s="1"/>
    </row>
    <row r="470" ht="14.25" customHeight="1">
      <c r="N470" s="1"/>
    </row>
    <row r="471" ht="14.25" customHeight="1">
      <c r="N471" s="1"/>
    </row>
    <row r="472" ht="14.25" customHeight="1">
      <c r="N472" s="1"/>
    </row>
    <row r="473" ht="14.25" customHeight="1">
      <c r="N473" s="1"/>
    </row>
    <row r="474" ht="14.25" customHeight="1">
      <c r="N474" s="1"/>
    </row>
    <row r="475" ht="14.25" customHeight="1">
      <c r="N475" s="1"/>
    </row>
    <row r="476" ht="14.25" customHeight="1">
      <c r="N476" s="1"/>
    </row>
    <row r="477" ht="14.25" customHeight="1">
      <c r="N477" s="1"/>
    </row>
    <row r="478" ht="14.25" customHeight="1">
      <c r="N478" s="1"/>
    </row>
    <row r="479" ht="14.25" customHeight="1">
      <c r="N479" s="1"/>
    </row>
    <row r="480" ht="14.25" customHeight="1">
      <c r="N480" s="1"/>
    </row>
    <row r="481" ht="14.25" customHeight="1">
      <c r="N481" s="1"/>
    </row>
    <row r="482" ht="14.25" customHeight="1">
      <c r="N482" s="1"/>
    </row>
    <row r="483" ht="14.25" customHeight="1">
      <c r="N483" s="1"/>
    </row>
    <row r="484" ht="14.25" customHeight="1">
      <c r="N484" s="1"/>
    </row>
    <row r="485" ht="14.25" customHeight="1">
      <c r="N485" s="1"/>
    </row>
    <row r="486" ht="14.25" customHeight="1">
      <c r="N486" s="1"/>
    </row>
    <row r="487" ht="14.25" customHeight="1">
      <c r="N487" s="1"/>
    </row>
    <row r="488" ht="14.25" customHeight="1">
      <c r="N488" s="1"/>
    </row>
    <row r="489" ht="14.25" customHeight="1">
      <c r="N489" s="1"/>
    </row>
    <row r="490" ht="14.25" customHeight="1">
      <c r="N490" s="1"/>
    </row>
    <row r="491" ht="14.25" customHeight="1">
      <c r="N491" s="1"/>
    </row>
    <row r="492" ht="14.25" customHeight="1">
      <c r="N492" s="1"/>
    </row>
    <row r="493" ht="14.25" customHeight="1">
      <c r="N493" s="1"/>
    </row>
    <row r="494" ht="14.25" customHeight="1">
      <c r="N494" s="1"/>
    </row>
    <row r="495" ht="14.25" customHeight="1">
      <c r="N495" s="1"/>
    </row>
    <row r="496" ht="14.25" customHeight="1">
      <c r="N496" s="1"/>
    </row>
    <row r="497" ht="14.25" customHeight="1">
      <c r="N497" s="1"/>
    </row>
    <row r="498" ht="14.25" customHeight="1">
      <c r="N498" s="1"/>
    </row>
    <row r="499" ht="14.25" customHeight="1">
      <c r="N499" s="1"/>
    </row>
    <row r="500" ht="14.25" customHeight="1">
      <c r="N500" s="1"/>
    </row>
    <row r="65535" ht="14.25" customHeight="1">
      <c r="N65535" s="2">
        <f>$N$162</f>
        <v>0</v>
      </c>
    </row>
  </sheetData>
  <sheetProtection password="CC35" sheet="1" objects="1" scenarios="1" formatColumns="0" formatRows="0" sort="0" autoFilter="0"/>
  <mergeCells count="162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O22:P22"/>
    <mergeCell ref="M25:P25"/>
    <mergeCell ref="M26:P26"/>
    <mergeCell ref="M28:P28"/>
    <mergeCell ref="H30:J30"/>
    <mergeCell ref="M30:P30"/>
    <mergeCell ref="H31:J31"/>
    <mergeCell ref="M31:P31"/>
    <mergeCell ref="H32:J32"/>
    <mergeCell ref="M32:P32"/>
    <mergeCell ref="H33:J33"/>
    <mergeCell ref="M33:P33"/>
    <mergeCell ref="H34:J34"/>
    <mergeCell ref="M34:P34"/>
    <mergeCell ref="L36:P36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100:Q100"/>
    <mergeCell ref="D101:H101"/>
    <mergeCell ref="N101:Q101"/>
    <mergeCell ref="D102:H102"/>
    <mergeCell ref="N102:Q102"/>
    <mergeCell ref="D103:H103"/>
    <mergeCell ref="N103:Q103"/>
    <mergeCell ref="D104:H104"/>
    <mergeCell ref="N104:Q104"/>
    <mergeCell ref="D105:H105"/>
    <mergeCell ref="N105:Q105"/>
    <mergeCell ref="N106:Q106"/>
    <mergeCell ref="L108:Q108"/>
    <mergeCell ref="C114:Q114"/>
    <mergeCell ref="F116:P116"/>
    <mergeCell ref="F117:P117"/>
    <mergeCell ref="F118:P118"/>
    <mergeCell ref="M120:P120"/>
    <mergeCell ref="M122:Q122"/>
    <mergeCell ref="M123:Q123"/>
    <mergeCell ref="F125:I125"/>
    <mergeCell ref="L125:M125"/>
    <mergeCell ref="N125:Q125"/>
    <mergeCell ref="F129:I129"/>
    <mergeCell ref="L129:M129"/>
    <mergeCell ref="N129:Q129"/>
    <mergeCell ref="N127:Q127"/>
    <mergeCell ref="N128:Q128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L154:M154"/>
    <mergeCell ref="N154:Q154"/>
    <mergeCell ref="F148:I148"/>
    <mergeCell ref="L148:M148"/>
    <mergeCell ref="N148:Q148"/>
    <mergeCell ref="F150:I150"/>
    <mergeCell ref="L150:M150"/>
    <mergeCell ref="N150:Q150"/>
    <mergeCell ref="F160:I160"/>
    <mergeCell ref="L160:M160"/>
    <mergeCell ref="N160:Q160"/>
    <mergeCell ref="N159:Q159"/>
    <mergeCell ref="F156:I156"/>
    <mergeCell ref="L156:M156"/>
    <mergeCell ref="N156:Q156"/>
    <mergeCell ref="F157:I157"/>
    <mergeCell ref="L157:M157"/>
    <mergeCell ref="N157:Q157"/>
    <mergeCell ref="N151:Q151"/>
    <mergeCell ref="N152:Q152"/>
    <mergeCell ref="N155:Q155"/>
    <mergeCell ref="F158:I158"/>
    <mergeCell ref="L158:M158"/>
    <mergeCell ref="N158:Q158"/>
    <mergeCell ref="F153:I153"/>
    <mergeCell ref="L153:M153"/>
    <mergeCell ref="N153:Q153"/>
    <mergeCell ref="F154:I154"/>
    <mergeCell ref="N162:Q162"/>
    <mergeCell ref="H1:K1"/>
    <mergeCell ref="S2:AC2"/>
    <mergeCell ref="F161:I161"/>
    <mergeCell ref="L161:M161"/>
    <mergeCell ref="N161:Q161"/>
    <mergeCell ref="N126:Q126"/>
    <mergeCell ref="N130:Q130"/>
    <mergeCell ref="N136:Q136"/>
    <mergeCell ref="N149:Q149"/>
  </mergeCells>
  <hyperlinks>
    <hyperlink ref="F1:G1" location="C2" tooltip="Krycí list rozpočtu" display="1) Krycí list rozpočtu"/>
    <hyperlink ref="H1:K1" location="C87" tooltip="Rekapitulácia rozpočtu" display="2) Rekapitulácia rozpočtu"/>
    <hyperlink ref="L1" location="C125" tooltip="Rozpočet" display="3) Rozpočet"/>
    <hyperlink ref="S1:T1" location="'Rekapitulácia stavby'!C2" tooltip="Rekapitulácia stavby" display="Rekapitulácia stavby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95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535"/>
  <sheetViews>
    <sheetView showGridLines="0" zoomScalePageLayoutView="0" workbookViewId="0" topLeftCell="A1">
      <pane ySplit="1" topLeftCell="A80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60"/>
      <c r="B1" s="157"/>
      <c r="C1" s="157"/>
      <c r="D1" s="158" t="s">
        <v>1</v>
      </c>
      <c r="E1" s="157"/>
      <c r="F1" s="159" t="s">
        <v>449</v>
      </c>
      <c r="G1" s="159"/>
      <c r="H1" s="205" t="s">
        <v>450</v>
      </c>
      <c r="I1" s="205"/>
      <c r="J1" s="205"/>
      <c r="K1" s="205"/>
      <c r="L1" s="159" t="s">
        <v>451</v>
      </c>
      <c r="M1" s="157"/>
      <c r="N1" s="157"/>
      <c r="O1" s="158" t="s">
        <v>118</v>
      </c>
      <c r="P1" s="157"/>
      <c r="Q1" s="157"/>
      <c r="R1" s="157"/>
      <c r="S1" s="159" t="s">
        <v>452</v>
      </c>
      <c r="T1" s="159"/>
      <c r="U1" s="160"/>
      <c r="V1" s="16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95" t="s">
        <v>4</v>
      </c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S2" s="163" t="s">
        <v>5</v>
      </c>
      <c r="T2" s="164"/>
      <c r="U2" s="164"/>
      <c r="V2" s="164"/>
      <c r="W2" s="164"/>
      <c r="X2" s="164"/>
      <c r="Y2" s="164"/>
      <c r="Z2" s="164"/>
      <c r="AA2" s="164"/>
      <c r="AB2" s="164"/>
      <c r="AC2" s="164"/>
      <c r="AT2" s="2" t="s">
        <v>93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72</v>
      </c>
    </row>
    <row r="4" spans="2:46" s="2" customFormat="1" ht="37.5" customHeight="1">
      <c r="B4" s="10"/>
      <c r="C4" s="183" t="s">
        <v>119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2"/>
      <c r="T4" s="13" t="s">
        <v>9</v>
      </c>
      <c r="AT4" s="2" t="s">
        <v>3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30.75" customHeight="1">
      <c r="B6" s="10"/>
      <c r="C6" s="11"/>
      <c r="D6" s="18" t="s">
        <v>15</v>
      </c>
      <c r="E6" s="11"/>
      <c r="F6" s="220" t="str">
        <f>'Rekapitulácia stavby'!$K$6</f>
        <v>Zníženie energetickej náročnosti v spoločnosti LEMAKOR, spol. s.r.o.</v>
      </c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1"/>
      <c r="R6" s="12"/>
    </row>
    <row r="7" spans="2:18" s="2" customFormat="1" ht="30.75" customHeight="1">
      <c r="B7" s="10"/>
      <c r="C7" s="11"/>
      <c r="D7" s="18" t="s">
        <v>120</v>
      </c>
      <c r="E7" s="11"/>
      <c r="F7" s="220" t="s">
        <v>121</v>
      </c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1"/>
      <c r="R7" s="12"/>
    </row>
    <row r="8" spans="2:18" s="6" customFormat="1" ht="37.5" customHeight="1">
      <c r="B8" s="23"/>
      <c r="C8" s="24"/>
      <c r="D8" s="17" t="s">
        <v>122</v>
      </c>
      <c r="E8" s="24"/>
      <c r="F8" s="199" t="s">
        <v>309</v>
      </c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24"/>
      <c r="R8" s="25"/>
    </row>
    <row r="9" spans="2:18" s="6" customFormat="1" ht="15" customHeight="1">
      <c r="B9" s="23"/>
      <c r="C9" s="24"/>
      <c r="D9" s="18" t="s">
        <v>17</v>
      </c>
      <c r="E9" s="24"/>
      <c r="F9" s="16"/>
      <c r="G9" s="24"/>
      <c r="H9" s="24"/>
      <c r="I9" s="24"/>
      <c r="J9" s="24"/>
      <c r="K9" s="24"/>
      <c r="L9" s="24"/>
      <c r="M9" s="18" t="s">
        <v>18</v>
      </c>
      <c r="N9" s="24"/>
      <c r="O9" s="16"/>
      <c r="P9" s="24"/>
      <c r="Q9" s="24"/>
      <c r="R9" s="25"/>
    </row>
    <row r="10" spans="2:18" s="6" customFormat="1" ht="15" customHeight="1">
      <c r="B10" s="23"/>
      <c r="C10" s="24"/>
      <c r="D10" s="18" t="s">
        <v>19</v>
      </c>
      <c r="E10" s="24"/>
      <c r="F10" s="16" t="s">
        <v>20</v>
      </c>
      <c r="G10" s="24"/>
      <c r="H10" s="24"/>
      <c r="I10" s="24"/>
      <c r="J10" s="24"/>
      <c r="K10" s="24"/>
      <c r="L10" s="24"/>
      <c r="M10" s="18" t="s">
        <v>21</v>
      </c>
      <c r="N10" s="24"/>
      <c r="O10" s="228" t="str">
        <f>'Rekapitulácia stavby'!$AN$8</f>
        <v>05.07.2018</v>
      </c>
      <c r="P10" s="166"/>
      <c r="Q10" s="24"/>
      <c r="R10" s="25"/>
    </row>
    <row r="11" spans="2:18" s="6" customFormat="1" ht="12" customHeight="1"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5"/>
    </row>
    <row r="12" spans="2:18" s="6" customFormat="1" ht="15" customHeight="1">
      <c r="B12" s="23"/>
      <c r="C12" s="24"/>
      <c r="D12" s="18" t="s">
        <v>23</v>
      </c>
      <c r="E12" s="24"/>
      <c r="F12" s="24"/>
      <c r="G12" s="24"/>
      <c r="H12" s="24"/>
      <c r="I12" s="24"/>
      <c r="J12" s="24"/>
      <c r="K12" s="24"/>
      <c r="L12" s="24"/>
      <c r="M12" s="18" t="s">
        <v>24</v>
      </c>
      <c r="N12" s="24"/>
      <c r="O12" s="186"/>
      <c r="P12" s="166"/>
      <c r="Q12" s="24"/>
      <c r="R12" s="25"/>
    </row>
    <row r="13" spans="2:18" s="6" customFormat="1" ht="18.75" customHeight="1">
      <c r="B13" s="23"/>
      <c r="C13" s="24"/>
      <c r="D13" s="24"/>
      <c r="E13" s="16" t="s">
        <v>25</v>
      </c>
      <c r="F13" s="24"/>
      <c r="G13" s="24"/>
      <c r="H13" s="24"/>
      <c r="I13" s="24"/>
      <c r="J13" s="24"/>
      <c r="K13" s="24"/>
      <c r="L13" s="24"/>
      <c r="M13" s="18" t="s">
        <v>26</v>
      </c>
      <c r="N13" s="24"/>
      <c r="O13" s="186"/>
      <c r="P13" s="166"/>
      <c r="Q13" s="24"/>
      <c r="R13" s="25"/>
    </row>
    <row r="14" spans="2:18" s="6" customFormat="1" ht="7.5" customHeight="1"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5"/>
    </row>
    <row r="15" spans="2:18" s="6" customFormat="1" ht="15" customHeight="1">
      <c r="B15" s="23"/>
      <c r="C15" s="24"/>
      <c r="D15" s="18" t="s">
        <v>27</v>
      </c>
      <c r="E15" s="24"/>
      <c r="F15" s="24"/>
      <c r="G15" s="24"/>
      <c r="H15" s="24"/>
      <c r="I15" s="24"/>
      <c r="J15" s="24"/>
      <c r="K15" s="24"/>
      <c r="L15" s="24"/>
      <c r="M15" s="18" t="s">
        <v>24</v>
      </c>
      <c r="N15" s="24"/>
      <c r="O15" s="227" t="str">
        <f>IF('Rekapitulácia stavby'!$AN$13="","",'Rekapitulácia stavby'!$AN$13)</f>
        <v>Vyplň údaj</v>
      </c>
      <c r="P15" s="166"/>
      <c r="Q15" s="24"/>
      <c r="R15" s="25"/>
    </row>
    <row r="16" spans="2:18" s="6" customFormat="1" ht="18.75" customHeight="1">
      <c r="B16" s="23"/>
      <c r="C16" s="24"/>
      <c r="D16" s="24"/>
      <c r="E16" s="227" t="str">
        <f>IF('Rekapitulácia stavby'!$E$14="","",'Rekapitulácia stavby'!$E$14)</f>
        <v>Vyplň údaj</v>
      </c>
      <c r="F16" s="166"/>
      <c r="G16" s="166"/>
      <c r="H16" s="166"/>
      <c r="I16" s="166"/>
      <c r="J16" s="166"/>
      <c r="K16" s="166"/>
      <c r="L16" s="166"/>
      <c r="M16" s="18" t="s">
        <v>26</v>
      </c>
      <c r="N16" s="24"/>
      <c r="O16" s="227" t="str">
        <f>IF('Rekapitulácia stavby'!$AN$14="","",'Rekapitulácia stavby'!$AN$14)</f>
        <v>Vyplň údaj</v>
      </c>
      <c r="P16" s="166"/>
      <c r="Q16" s="24"/>
      <c r="R16" s="25"/>
    </row>
    <row r="17" spans="2:18" s="6" customFormat="1" ht="7.5" customHeight="1"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5"/>
    </row>
    <row r="18" spans="2:18" s="6" customFormat="1" ht="15" customHeight="1">
      <c r="B18" s="23"/>
      <c r="C18" s="24"/>
      <c r="D18" s="18" t="s">
        <v>29</v>
      </c>
      <c r="E18" s="24"/>
      <c r="F18" s="24"/>
      <c r="G18" s="24"/>
      <c r="H18" s="24"/>
      <c r="I18" s="24"/>
      <c r="J18" s="24"/>
      <c r="K18" s="24"/>
      <c r="L18" s="24"/>
      <c r="M18" s="18" t="s">
        <v>24</v>
      </c>
      <c r="N18" s="24"/>
      <c r="O18" s="186"/>
      <c r="P18" s="166"/>
      <c r="Q18" s="24"/>
      <c r="R18" s="25"/>
    </row>
    <row r="19" spans="2:18" s="6" customFormat="1" ht="18.75" customHeight="1">
      <c r="B19" s="23"/>
      <c r="C19" s="24"/>
      <c r="D19" s="24"/>
      <c r="E19" s="16" t="s">
        <v>30</v>
      </c>
      <c r="F19" s="24"/>
      <c r="G19" s="24"/>
      <c r="H19" s="24"/>
      <c r="I19" s="24"/>
      <c r="J19" s="24"/>
      <c r="K19" s="24"/>
      <c r="L19" s="24"/>
      <c r="M19" s="18" t="s">
        <v>26</v>
      </c>
      <c r="N19" s="24"/>
      <c r="O19" s="186"/>
      <c r="P19" s="166"/>
      <c r="Q19" s="24"/>
      <c r="R19" s="25"/>
    </row>
    <row r="20" spans="2:18" s="6" customFormat="1" ht="7.5" customHeight="1">
      <c r="B20" s="2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5"/>
    </row>
    <row r="21" spans="2:18" s="6" customFormat="1" ht="15" customHeight="1">
      <c r="B21" s="23"/>
      <c r="C21" s="24"/>
      <c r="D21" s="18" t="s">
        <v>31</v>
      </c>
      <c r="E21" s="24"/>
      <c r="F21" s="24"/>
      <c r="G21" s="24"/>
      <c r="H21" s="24"/>
      <c r="I21" s="24"/>
      <c r="J21" s="24"/>
      <c r="K21" s="24"/>
      <c r="L21" s="24"/>
      <c r="M21" s="18" t="s">
        <v>24</v>
      </c>
      <c r="N21" s="24"/>
      <c r="O21" s="186">
        <f>IF('Rekapitulácia stavby'!$AN$19="","",'Rekapitulácia stavby'!$AN$19)</f>
      </c>
      <c r="P21" s="166"/>
      <c r="Q21" s="24"/>
      <c r="R21" s="25"/>
    </row>
    <row r="22" spans="2:18" s="6" customFormat="1" ht="18.75" customHeight="1">
      <c r="B22" s="23"/>
      <c r="C22" s="24"/>
      <c r="D22" s="24"/>
      <c r="E22" s="16" t="str">
        <f>IF('Rekapitulácia stavby'!$E$20="","",'Rekapitulácia stavby'!$E$20)</f>
        <v> </v>
      </c>
      <c r="F22" s="24"/>
      <c r="G22" s="24"/>
      <c r="H22" s="24"/>
      <c r="I22" s="24"/>
      <c r="J22" s="24"/>
      <c r="K22" s="24"/>
      <c r="L22" s="24"/>
      <c r="M22" s="18" t="s">
        <v>26</v>
      </c>
      <c r="N22" s="24"/>
      <c r="O22" s="186">
        <f>IF('Rekapitulácia stavby'!$AN$20="","",'Rekapitulácia stavby'!$AN$20)</f>
      </c>
      <c r="P22" s="166"/>
      <c r="Q22" s="24"/>
      <c r="R22" s="25"/>
    </row>
    <row r="23" spans="2:18" s="6" customFormat="1" ht="7.5" customHeight="1"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</row>
    <row r="24" spans="2:18" s="6" customFormat="1" ht="7.5" customHeight="1">
      <c r="B24" s="23"/>
      <c r="C24" s="24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24"/>
      <c r="R24" s="25"/>
    </row>
    <row r="25" spans="2:18" s="6" customFormat="1" ht="15" customHeight="1">
      <c r="B25" s="23"/>
      <c r="C25" s="24"/>
      <c r="D25" s="105" t="s">
        <v>124</v>
      </c>
      <c r="E25" s="24"/>
      <c r="F25" s="24"/>
      <c r="G25" s="24"/>
      <c r="H25" s="24"/>
      <c r="I25" s="24"/>
      <c r="J25" s="24"/>
      <c r="K25" s="24"/>
      <c r="L25" s="24"/>
      <c r="M25" s="201">
        <f>$N$89</f>
        <v>0</v>
      </c>
      <c r="N25" s="166"/>
      <c r="O25" s="166"/>
      <c r="P25" s="166"/>
      <c r="Q25" s="24"/>
      <c r="R25" s="25"/>
    </row>
    <row r="26" spans="2:18" s="6" customFormat="1" ht="15" customHeight="1">
      <c r="B26" s="23"/>
      <c r="C26" s="24"/>
      <c r="D26" s="22" t="s">
        <v>110</v>
      </c>
      <c r="E26" s="24"/>
      <c r="F26" s="24"/>
      <c r="G26" s="24"/>
      <c r="H26" s="24"/>
      <c r="I26" s="24"/>
      <c r="J26" s="24"/>
      <c r="K26" s="24"/>
      <c r="L26" s="24"/>
      <c r="M26" s="201">
        <f>$N$99</f>
        <v>0</v>
      </c>
      <c r="N26" s="166"/>
      <c r="O26" s="166"/>
      <c r="P26" s="166"/>
      <c r="Q26" s="24"/>
      <c r="R26" s="25"/>
    </row>
    <row r="27" spans="2:18" s="6" customFormat="1" ht="7.5" customHeight="1"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5"/>
    </row>
    <row r="28" spans="2:18" s="6" customFormat="1" ht="26.25" customHeight="1">
      <c r="B28" s="23"/>
      <c r="C28" s="24"/>
      <c r="D28" s="106" t="s">
        <v>35</v>
      </c>
      <c r="E28" s="24"/>
      <c r="F28" s="24"/>
      <c r="G28" s="24"/>
      <c r="H28" s="24"/>
      <c r="I28" s="24"/>
      <c r="J28" s="24"/>
      <c r="K28" s="24"/>
      <c r="L28" s="24"/>
      <c r="M28" s="226">
        <f>ROUND($M$25+$M$26,2)</f>
        <v>0</v>
      </c>
      <c r="N28" s="166"/>
      <c r="O28" s="166"/>
      <c r="P28" s="166"/>
      <c r="Q28" s="24"/>
      <c r="R28" s="25"/>
    </row>
    <row r="29" spans="2:18" s="6" customFormat="1" ht="7.5" customHeight="1">
      <c r="B29" s="23"/>
      <c r="C29" s="24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24"/>
      <c r="R29" s="25"/>
    </row>
    <row r="30" spans="2:18" s="6" customFormat="1" ht="15" customHeight="1">
      <c r="B30" s="23"/>
      <c r="C30" s="24"/>
      <c r="D30" s="29" t="s">
        <v>36</v>
      </c>
      <c r="E30" s="29" t="s">
        <v>37</v>
      </c>
      <c r="F30" s="30">
        <v>0.2</v>
      </c>
      <c r="G30" s="107" t="s">
        <v>38</v>
      </c>
      <c r="H30" s="225">
        <f>ROUND((((SUM($BE$99:$BE$106)+SUM($BE$125:$BE$153))+SUM($BE$154:$BE$155))),2)</f>
        <v>0</v>
      </c>
      <c r="I30" s="166"/>
      <c r="J30" s="166"/>
      <c r="K30" s="24"/>
      <c r="L30" s="24"/>
      <c r="M30" s="225">
        <f>ROUND((((SUM($BE$99:$BE$106)+SUM($BE$125:$BE$153))*$F$30)+SUM($BE$154:$BE$155)*$F$30),2)</f>
        <v>0</v>
      </c>
      <c r="N30" s="166"/>
      <c r="O30" s="166"/>
      <c r="P30" s="166"/>
      <c r="Q30" s="24"/>
      <c r="R30" s="25"/>
    </row>
    <row r="31" spans="2:18" s="6" customFormat="1" ht="15" customHeight="1">
      <c r="B31" s="23"/>
      <c r="C31" s="24"/>
      <c r="D31" s="24"/>
      <c r="E31" s="29" t="s">
        <v>39</v>
      </c>
      <c r="F31" s="30">
        <v>0.2</v>
      </c>
      <c r="G31" s="107" t="s">
        <v>38</v>
      </c>
      <c r="H31" s="225">
        <f>ROUND((((SUM($BF$99:$BF$106)+SUM($BF$125:$BF$153))+SUM($BF$154:$BF$155))),2)</f>
        <v>0</v>
      </c>
      <c r="I31" s="166"/>
      <c r="J31" s="166"/>
      <c r="K31" s="24"/>
      <c r="L31" s="24"/>
      <c r="M31" s="225">
        <f>ROUND((((SUM($BF$99:$BF$106)+SUM($BF$125:$BF$153))*$F$31)+SUM($BF$154:$BF$155)*$F$31),2)</f>
        <v>0</v>
      </c>
      <c r="N31" s="166"/>
      <c r="O31" s="166"/>
      <c r="P31" s="166"/>
      <c r="Q31" s="24"/>
      <c r="R31" s="25"/>
    </row>
    <row r="32" spans="2:18" s="6" customFormat="1" ht="15" customHeight="1" hidden="1">
      <c r="B32" s="23"/>
      <c r="C32" s="24"/>
      <c r="D32" s="24"/>
      <c r="E32" s="29" t="s">
        <v>40</v>
      </c>
      <c r="F32" s="30">
        <v>0.2</v>
      </c>
      <c r="G32" s="107" t="s">
        <v>38</v>
      </c>
      <c r="H32" s="225">
        <f>ROUND((((SUM($BG$99:$BG$106)+SUM($BG$125:$BG$153))+SUM($BG$154:$BG$155))),2)</f>
        <v>0</v>
      </c>
      <c r="I32" s="166"/>
      <c r="J32" s="166"/>
      <c r="K32" s="24"/>
      <c r="L32" s="24"/>
      <c r="M32" s="225">
        <v>0</v>
      </c>
      <c r="N32" s="166"/>
      <c r="O32" s="166"/>
      <c r="P32" s="166"/>
      <c r="Q32" s="24"/>
      <c r="R32" s="25"/>
    </row>
    <row r="33" spans="2:18" s="6" customFormat="1" ht="15" customHeight="1" hidden="1">
      <c r="B33" s="23"/>
      <c r="C33" s="24"/>
      <c r="D33" s="24"/>
      <c r="E33" s="29" t="s">
        <v>41</v>
      </c>
      <c r="F33" s="30">
        <v>0.2</v>
      </c>
      <c r="G33" s="107" t="s">
        <v>38</v>
      </c>
      <c r="H33" s="225">
        <f>ROUND((((SUM($BH$99:$BH$106)+SUM($BH$125:$BH$153))+SUM($BH$154:$BH$155))),2)</f>
        <v>0</v>
      </c>
      <c r="I33" s="166"/>
      <c r="J33" s="166"/>
      <c r="K33" s="24"/>
      <c r="L33" s="24"/>
      <c r="M33" s="225">
        <v>0</v>
      </c>
      <c r="N33" s="166"/>
      <c r="O33" s="166"/>
      <c r="P33" s="166"/>
      <c r="Q33" s="24"/>
      <c r="R33" s="25"/>
    </row>
    <row r="34" spans="2:18" s="6" customFormat="1" ht="15" customHeight="1" hidden="1">
      <c r="B34" s="23"/>
      <c r="C34" s="24"/>
      <c r="D34" s="24"/>
      <c r="E34" s="29" t="s">
        <v>42</v>
      </c>
      <c r="F34" s="30">
        <v>0</v>
      </c>
      <c r="G34" s="107" t="s">
        <v>38</v>
      </c>
      <c r="H34" s="225">
        <f>ROUND((((SUM($BI$99:$BI$106)+SUM($BI$125:$BI$153))+SUM($BI$154:$BI$155))),2)</f>
        <v>0</v>
      </c>
      <c r="I34" s="166"/>
      <c r="J34" s="166"/>
      <c r="K34" s="24"/>
      <c r="L34" s="24"/>
      <c r="M34" s="225">
        <v>0</v>
      </c>
      <c r="N34" s="166"/>
      <c r="O34" s="166"/>
      <c r="P34" s="166"/>
      <c r="Q34" s="24"/>
      <c r="R34" s="25"/>
    </row>
    <row r="35" spans="2:18" s="6" customFormat="1" ht="7.5" customHeight="1"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5"/>
    </row>
    <row r="36" spans="2:18" s="6" customFormat="1" ht="26.25" customHeight="1">
      <c r="B36" s="23"/>
      <c r="C36" s="33"/>
      <c r="D36" s="34" t="s">
        <v>43</v>
      </c>
      <c r="E36" s="35"/>
      <c r="F36" s="35"/>
      <c r="G36" s="108" t="s">
        <v>44</v>
      </c>
      <c r="H36" s="36" t="s">
        <v>45</v>
      </c>
      <c r="I36" s="35"/>
      <c r="J36" s="35"/>
      <c r="K36" s="35"/>
      <c r="L36" s="182">
        <f>ROUND(SUM($M$28:$M$34),2)</f>
        <v>0</v>
      </c>
      <c r="M36" s="174"/>
      <c r="N36" s="174"/>
      <c r="O36" s="174"/>
      <c r="P36" s="176"/>
      <c r="Q36" s="33"/>
      <c r="R36" s="25"/>
    </row>
    <row r="37" spans="2:18" s="6" customFormat="1" ht="15" customHeight="1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/>
    </row>
    <row r="38" spans="2:18" s="6" customFormat="1" ht="15" customHeight="1"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5"/>
    </row>
    <row r="39" spans="2:18" s="2" customFormat="1" ht="14.25" customHeight="1"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2"/>
    </row>
    <row r="40" spans="2:18" s="2" customFormat="1" ht="14.25" customHeight="1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2"/>
    </row>
    <row r="41" spans="2:18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</row>
    <row r="42" spans="2:18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</row>
    <row r="43" spans="2:18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</row>
    <row r="44" spans="2:18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</row>
    <row r="45" spans="2:18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</row>
    <row r="46" spans="2:18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</row>
    <row r="47" spans="2:18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</row>
    <row r="48" spans="2:18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</row>
    <row r="49" spans="2:18" s="2" customFormat="1" ht="14.25" customHeight="1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</row>
    <row r="50" spans="2:18" s="6" customFormat="1" ht="15.75" customHeight="1">
      <c r="B50" s="23"/>
      <c r="C50" s="24"/>
      <c r="D50" s="37" t="s">
        <v>46</v>
      </c>
      <c r="E50" s="38"/>
      <c r="F50" s="38"/>
      <c r="G50" s="38"/>
      <c r="H50" s="39"/>
      <c r="I50" s="24"/>
      <c r="J50" s="37" t="s">
        <v>47</v>
      </c>
      <c r="K50" s="38"/>
      <c r="L50" s="38"/>
      <c r="M50" s="38"/>
      <c r="N50" s="38"/>
      <c r="O50" s="38"/>
      <c r="P50" s="39"/>
      <c r="Q50" s="24"/>
      <c r="R50" s="25"/>
    </row>
    <row r="51" spans="2:18" s="2" customFormat="1" ht="14.25" customHeight="1">
      <c r="B51" s="10"/>
      <c r="C51" s="11"/>
      <c r="D51" s="40"/>
      <c r="E51" s="11"/>
      <c r="F51" s="11"/>
      <c r="G51" s="11"/>
      <c r="H51" s="41"/>
      <c r="I51" s="11"/>
      <c r="J51" s="40"/>
      <c r="K51" s="11"/>
      <c r="L51" s="11"/>
      <c r="M51" s="11"/>
      <c r="N51" s="11"/>
      <c r="O51" s="11"/>
      <c r="P51" s="41"/>
      <c r="Q51" s="11"/>
      <c r="R51" s="12"/>
    </row>
    <row r="52" spans="2:18" s="2" customFormat="1" ht="14.25" customHeight="1">
      <c r="B52" s="10"/>
      <c r="C52" s="11"/>
      <c r="D52" s="40"/>
      <c r="E52" s="11"/>
      <c r="F52" s="11"/>
      <c r="G52" s="11"/>
      <c r="H52" s="41"/>
      <c r="I52" s="11"/>
      <c r="J52" s="40"/>
      <c r="K52" s="11"/>
      <c r="L52" s="11"/>
      <c r="M52" s="11"/>
      <c r="N52" s="11"/>
      <c r="O52" s="11"/>
      <c r="P52" s="41"/>
      <c r="Q52" s="11"/>
      <c r="R52" s="12"/>
    </row>
    <row r="53" spans="2:18" s="2" customFormat="1" ht="14.25" customHeight="1">
      <c r="B53" s="10"/>
      <c r="C53" s="11"/>
      <c r="D53" s="40"/>
      <c r="E53" s="11"/>
      <c r="F53" s="11"/>
      <c r="G53" s="11"/>
      <c r="H53" s="41"/>
      <c r="I53" s="11"/>
      <c r="J53" s="40"/>
      <c r="K53" s="11"/>
      <c r="L53" s="11"/>
      <c r="M53" s="11"/>
      <c r="N53" s="11"/>
      <c r="O53" s="11"/>
      <c r="P53" s="41"/>
      <c r="Q53" s="11"/>
      <c r="R53" s="12"/>
    </row>
    <row r="54" spans="2:18" s="2" customFormat="1" ht="14.25" customHeight="1">
      <c r="B54" s="10"/>
      <c r="C54" s="11"/>
      <c r="D54" s="40"/>
      <c r="E54" s="11"/>
      <c r="F54" s="11"/>
      <c r="G54" s="11"/>
      <c r="H54" s="41"/>
      <c r="I54" s="11"/>
      <c r="J54" s="40"/>
      <c r="K54" s="11"/>
      <c r="L54" s="11"/>
      <c r="M54" s="11"/>
      <c r="N54" s="11"/>
      <c r="O54" s="11"/>
      <c r="P54" s="41"/>
      <c r="Q54" s="11"/>
      <c r="R54" s="12"/>
    </row>
    <row r="55" spans="2:18" s="2" customFormat="1" ht="14.25" customHeight="1">
      <c r="B55" s="10"/>
      <c r="C55" s="11"/>
      <c r="D55" s="40"/>
      <c r="E55" s="11"/>
      <c r="F55" s="11"/>
      <c r="G55" s="11"/>
      <c r="H55" s="41"/>
      <c r="I55" s="11"/>
      <c r="J55" s="40"/>
      <c r="K55" s="11"/>
      <c r="L55" s="11"/>
      <c r="M55" s="11"/>
      <c r="N55" s="11"/>
      <c r="O55" s="11"/>
      <c r="P55" s="41"/>
      <c r="Q55" s="11"/>
      <c r="R55" s="12"/>
    </row>
    <row r="56" spans="2:18" s="2" customFormat="1" ht="14.25" customHeight="1">
      <c r="B56" s="10"/>
      <c r="C56" s="11"/>
      <c r="D56" s="40"/>
      <c r="E56" s="11"/>
      <c r="F56" s="11"/>
      <c r="G56" s="11"/>
      <c r="H56" s="41"/>
      <c r="I56" s="11"/>
      <c r="J56" s="40"/>
      <c r="K56" s="11"/>
      <c r="L56" s="11"/>
      <c r="M56" s="11"/>
      <c r="N56" s="11"/>
      <c r="O56" s="11"/>
      <c r="P56" s="41"/>
      <c r="Q56" s="11"/>
      <c r="R56" s="12"/>
    </row>
    <row r="57" spans="2:18" s="2" customFormat="1" ht="14.25" customHeight="1">
      <c r="B57" s="10"/>
      <c r="C57" s="11"/>
      <c r="D57" s="40"/>
      <c r="E57" s="11"/>
      <c r="F57" s="11"/>
      <c r="G57" s="11"/>
      <c r="H57" s="41"/>
      <c r="I57" s="11"/>
      <c r="J57" s="40"/>
      <c r="K57" s="11"/>
      <c r="L57" s="11"/>
      <c r="M57" s="11"/>
      <c r="N57" s="11"/>
      <c r="O57" s="11"/>
      <c r="P57" s="41"/>
      <c r="Q57" s="11"/>
      <c r="R57" s="12"/>
    </row>
    <row r="58" spans="2:18" s="2" customFormat="1" ht="14.25" customHeight="1">
      <c r="B58" s="10"/>
      <c r="C58" s="11"/>
      <c r="D58" s="40"/>
      <c r="E58" s="11"/>
      <c r="F58" s="11"/>
      <c r="G58" s="11"/>
      <c r="H58" s="41"/>
      <c r="I58" s="11"/>
      <c r="J58" s="40"/>
      <c r="K58" s="11"/>
      <c r="L58" s="11"/>
      <c r="M58" s="11"/>
      <c r="N58" s="11"/>
      <c r="O58" s="11"/>
      <c r="P58" s="41"/>
      <c r="Q58" s="11"/>
      <c r="R58" s="12"/>
    </row>
    <row r="59" spans="2:18" s="6" customFormat="1" ht="15.75" customHeight="1">
      <c r="B59" s="23"/>
      <c r="C59" s="24"/>
      <c r="D59" s="42" t="s">
        <v>48</v>
      </c>
      <c r="E59" s="43"/>
      <c r="F59" s="43"/>
      <c r="G59" s="44" t="s">
        <v>49</v>
      </c>
      <c r="H59" s="45"/>
      <c r="I59" s="24"/>
      <c r="J59" s="42" t="s">
        <v>48</v>
      </c>
      <c r="K59" s="43"/>
      <c r="L59" s="43"/>
      <c r="M59" s="43"/>
      <c r="N59" s="44" t="s">
        <v>49</v>
      </c>
      <c r="O59" s="43"/>
      <c r="P59" s="45"/>
      <c r="Q59" s="24"/>
      <c r="R59" s="25"/>
    </row>
    <row r="60" spans="2:18" s="2" customFormat="1" ht="14.25" customHeight="1"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</row>
    <row r="61" spans="2:18" s="6" customFormat="1" ht="15.75" customHeight="1">
      <c r="B61" s="23"/>
      <c r="C61" s="24"/>
      <c r="D61" s="37" t="s">
        <v>50</v>
      </c>
      <c r="E61" s="38"/>
      <c r="F61" s="38"/>
      <c r="G61" s="38"/>
      <c r="H61" s="39"/>
      <c r="I61" s="24"/>
      <c r="J61" s="37" t="s">
        <v>51</v>
      </c>
      <c r="K61" s="38"/>
      <c r="L61" s="38"/>
      <c r="M61" s="38"/>
      <c r="N61" s="38"/>
      <c r="O61" s="38"/>
      <c r="P61" s="39"/>
      <c r="Q61" s="24"/>
      <c r="R61" s="25"/>
    </row>
    <row r="62" spans="2:18" s="2" customFormat="1" ht="14.25" customHeight="1">
      <c r="B62" s="10"/>
      <c r="C62" s="11"/>
      <c r="D62" s="40"/>
      <c r="E62" s="11"/>
      <c r="F62" s="11"/>
      <c r="G62" s="11"/>
      <c r="H62" s="41"/>
      <c r="I62" s="11"/>
      <c r="J62" s="40"/>
      <c r="K62" s="11"/>
      <c r="L62" s="11"/>
      <c r="M62" s="11"/>
      <c r="N62" s="11"/>
      <c r="O62" s="11"/>
      <c r="P62" s="41"/>
      <c r="Q62" s="11"/>
      <c r="R62" s="12"/>
    </row>
    <row r="63" spans="2:18" s="2" customFormat="1" ht="14.25" customHeight="1">
      <c r="B63" s="10"/>
      <c r="C63" s="11"/>
      <c r="D63" s="40"/>
      <c r="E63" s="11"/>
      <c r="F63" s="11"/>
      <c r="G63" s="11"/>
      <c r="H63" s="41"/>
      <c r="I63" s="11"/>
      <c r="J63" s="40"/>
      <c r="K63" s="11"/>
      <c r="L63" s="11"/>
      <c r="M63" s="11"/>
      <c r="N63" s="11"/>
      <c r="O63" s="11"/>
      <c r="P63" s="41"/>
      <c r="Q63" s="11"/>
      <c r="R63" s="12"/>
    </row>
    <row r="64" spans="2:18" s="2" customFormat="1" ht="14.25" customHeight="1">
      <c r="B64" s="10"/>
      <c r="C64" s="11"/>
      <c r="D64" s="40"/>
      <c r="E64" s="11"/>
      <c r="F64" s="11"/>
      <c r="G64" s="11"/>
      <c r="H64" s="41"/>
      <c r="I64" s="11"/>
      <c r="J64" s="40"/>
      <c r="K64" s="11"/>
      <c r="L64" s="11"/>
      <c r="M64" s="11"/>
      <c r="N64" s="11"/>
      <c r="O64" s="11"/>
      <c r="P64" s="41"/>
      <c r="Q64" s="11"/>
      <c r="R64" s="12"/>
    </row>
    <row r="65" spans="2:18" s="2" customFormat="1" ht="14.25" customHeight="1">
      <c r="B65" s="10"/>
      <c r="C65" s="11"/>
      <c r="D65" s="40"/>
      <c r="E65" s="11"/>
      <c r="F65" s="11"/>
      <c r="G65" s="11"/>
      <c r="H65" s="41"/>
      <c r="I65" s="11"/>
      <c r="J65" s="40"/>
      <c r="K65" s="11"/>
      <c r="L65" s="11"/>
      <c r="M65" s="11"/>
      <c r="N65" s="11"/>
      <c r="O65" s="11"/>
      <c r="P65" s="41"/>
      <c r="Q65" s="11"/>
      <c r="R65" s="12"/>
    </row>
    <row r="66" spans="2:18" s="2" customFormat="1" ht="14.25" customHeight="1">
      <c r="B66" s="10"/>
      <c r="C66" s="11"/>
      <c r="D66" s="40"/>
      <c r="E66" s="11"/>
      <c r="F66" s="11"/>
      <c r="G66" s="11"/>
      <c r="H66" s="41"/>
      <c r="I66" s="11"/>
      <c r="J66" s="40"/>
      <c r="K66" s="11"/>
      <c r="L66" s="11"/>
      <c r="M66" s="11"/>
      <c r="N66" s="11"/>
      <c r="O66" s="11"/>
      <c r="P66" s="41"/>
      <c r="Q66" s="11"/>
      <c r="R66" s="12"/>
    </row>
    <row r="67" spans="2:18" s="2" customFormat="1" ht="14.25" customHeight="1">
      <c r="B67" s="10"/>
      <c r="C67" s="11"/>
      <c r="D67" s="40"/>
      <c r="E67" s="11"/>
      <c r="F67" s="11"/>
      <c r="G67" s="11"/>
      <c r="H67" s="41"/>
      <c r="I67" s="11"/>
      <c r="J67" s="40"/>
      <c r="K67" s="11"/>
      <c r="L67" s="11"/>
      <c r="M67" s="11"/>
      <c r="N67" s="11"/>
      <c r="O67" s="11"/>
      <c r="P67" s="41"/>
      <c r="Q67" s="11"/>
      <c r="R67" s="12"/>
    </row>
    <row r="68" spans="2:18" s="2" customFormat="1" ht="14.25" customHeight="1">
      <c r="B68" s="10"/>
      <c r="C68" s="11"/>
      <c r="D68" s="40"/>
      <c r="E68" s="11"/>
      <c r="F68" s="11"/>
      <c r="G68" s="11"/>
      <c r="H68" s="41"/>
      <c r="I68" s="11"/>
      <c r="J68" s="40"/>
      <c r="K68" s="11"/>
      <c r="L68" s="11"/>
      <c r="M68" s="11"/>
      <c r="N68" s="11"/>
      <c r="O68" s="11"/>
      <c r="P68" s="41"/>
      <c r="Q68" s="11"/>
      <c r="R68" s="12"/>
    </row>
    <row r="69" spans="2:18" s="2" customFormat="1" ht="14.25" customHeight="1">
      <c r="B69" s="10"/>
      <c r="C69" s="11"/>
      <c r="D69" s="40"/>
      <c r="E69" s="11"/>
      <c r="F69" s="11"/>
      <c r="G69" s="11"/>
      <c r="H69" s="41"/>
      <c r="I69" s="11"/>
      <c r="J69" s="40"/>
      <c r="K69" s="11"/>
      <c r="L69" s="11"/>
      <c r="M69" s="11"/>
      <c r="N69" s="11"/>
      <c r="O69" s="11"/>
      <c r="P69" s="41"/>
      <c r="Q69" s="11"/>
      <c r="R69" s="12"/>
    </row>
    <row r="70" spans="2:18" s="6" customFormat="1" ht="15.75" customHeight="1">
      <c r="B70" s="23"/>
      <c r="C70" s="24"/>
      <c r="D70" s="42" t="s">
        <v>48</v>
      </c>
      <c r="E70" s="43"/>
      <c r="F70" s="43"/>
      <c r="G70" s="44" t="s">
        <v>49</v>
      </c>
      <c r="H70" s="45"/>
      <c r="I70" s="24"/>
      <c r="J70" s="42" t="s">
        <v>48</v>
      </c>
      <c r="K70" s="43"/>
      <c r="L70" s="43"/>
      <c r="M70" s="43"/>
      <c r="N70" s="44" t="s">
        <v>49</v>
      </c>
      <c r="O70" s="43"/>
      <c r="P70" s="45"/>
      <c r="Q70" s="24"/>
      <c r="R70" s="25"/>
    </row>
    <row r="71" spans="2:18" s="6" customFormat="1" ht="1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8"/>
    </row>
    <row r="72" ht="14.25" customHeight="1">
      <c r="N72" s="1"/>
    </row>
    <row r="73" ht="14.25" customHeight="1">
      <c r="N73" s="1"/>
    </row>
    <row r="74" ht="14.25" customHeight="1">
      <c r="N74" s="1"/>
    </row>
    <row r="75" spans="2:18" s="6" customFormat="1" ht="7.5" customHeight="1">
      <c r="B75" s="109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1"/>
    </row>
    <row r="76" spans="2:21" s="6" customFormat="1" ht="37.5" customHeight="1">
      <c r="B76" s="23"/>
      <c r="C76" s="183" t="s">
        <v>125</v>
      </c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25"/>
      <c r="T76" s="24"/>
      <c r="U76" s="24"/>
    </row>
    <row r="77" spans="2:21" s="6" customFormat="1" ht="7.5" customHeight="1"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5"/>
      <c r="T77" s="24"/>
      <c r="U77" s="24"/>
    </row>
    <row r="78" spans="2:21" s="6" customFormat="1" ht="30.75" customHeight="1">
      <c r="B78" s="23"/>
      <c r="C78" s="18" t="s">
        <v>15</v>
      </c>
      <c r="D78" s="24"/>
      <c r="E78" s="24"/>
      <c r="F78" s="220" t="str">
        <f>$F$6</f>
        <v>Zníženie energetickej náročnosti v spoločnosti LEMAKOR, spol. s.r.o.</v>
      </c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24"/>
      <c r="R78" s="25"/>
      <c r="T78" s="24"/>
      <c r="U78" s="24"/>
    </row>
    <row r="79" spans="2:21" s="2" customFormat="1" ht="30.75" customHeight="1">
      <c r="B79" s="10"/>
      <c r="C79" s="18" t="s">
        <v>120</v>
      </c>
      <c r="D79" s="11"/>
      <c r="E79" s="11"/>
      <c r="F79" s="220" t="s">
        <v>121</v>
      </c>
      <c r="G79" s="196"/>
      <c r="H79" s="196"/>
      <c r="I79" s="196"/>
      <c r="J79" s="196"/>
      <c r="K79" s="196"/>
      <c r="L79" s="196"/>
      <c r="M79" s="196"/>
      <c r="N79" s="196"/>
      <c r="O79" s="196"/>
      <c r="P79" s="196"/>
      <c r="Q79" s="11"/>
      <c r="R79" s="12"/>
      <c r="T79" s="11"/>
      <c r="U79" s="11"/>
    </row>
    <row r="80" spans="2:21" s="6" customFormat="1" ht="37.5" customHeight="1">
      <c r="B80" s="23"/>
      <c r="C80" s="57" t="s">
        <v>122</v>
      </c>
      <c r="D80" s="24"/>
      <c r="E80" s="24"/>
      <c r="F80" s="184" t="str">
        <f>$F$8</f>
        <v>01,4 - Ostatné práce ASR</v>
      </c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24"/>
      <c r="R80" s="25"/>
      <c r="T80" s="24"/>
      <c r="U80" s="24"/>
    </row>
    <row r="81" spans="2:21" s="6" customFormat="1" ht="7.5" customHeight="1">
      <c r="B81" s="23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5"/>
      <c r="T81" s="24"/>
      <c r="U81" s="24"/>
    </row>
    <row r="82" spans="2:21" s="6" customFormat="1" ht="18.75" customHeight="1">
      <c r="B82" s="23"/>
      <c r="C82" s="18" t="s">
        <v>19</v>
      </c>
      <c r="D82" s="24"/>
      <c r="E82" s="24"/>
      <c r="F82" s="16" t="str">
        <f>$F$10</f>
        <v>obec Prakovce</v>
      </c>
      <c r="G82" s="24"/>
      <c r="H82" s="24"/>
      <c r="I82" s="24"/>
      <c r="J82" s="24"/>
      <c r="K82" s="18" t="s">
        <v>21</v>
      </c>
      <c r="L82" s="24"/>
      <c r="M82" s="221" t="str">
        <f>IF($O$10="","",$O$10)</f>
        <v>05.07.2018</v>
      </c>
      <c r="N82" s="166"/>
      <c r="O82" s="166"/>
      <c r="P82" s="166"/>
      <c r="Q82" s="24"/>
      <c r="R82" s="25"/>
      <c r="T82" s="24"/>
      <c r="U82" s="24"/>
    </row>
    <row r="83" spans="2:21" s="6" customFormat="1" ht="7.5" customHeight="1">
      <c r="B83" s="23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5"/>
      <c r="T83" s="24"/>
      <c r="U83" s="24"/>
    </row>
    <row r="84" spans="2:21" s="6" customFormat="1" ht="15.75" customHeight="1">
      <c r="B84" s="23"/>
      <c r="C84" s="18" t="s">
        <v>23</v>
      </c>
      <c r="D84" s="24"/>
      <c r="E84" s="24"/>
      <c r="F84" s="16" t="str">
        <f>$E$13</f>
        <v>LEMAKOR,spol. s.r.o., Prakovce 13, 055 62 Prakovce</v>
      </c>
      <c r="G84" s="24"/>
      <c r="H84" s="24"/>
      <c r="I84" s="24"/>
      <c r="J84" s="24"/>
      <c r="K84" s="18" t="s">
        <v>29</v>
      </c>
      <c r="L84" s="24"/>
      <c r="M84" s="186" t="str">
        <f>$E$19</f>
        <v>ECOTEN s.r.o., Južná trieda 1566/41,040 01 Košice</v>
      </c>
      <c r="N84" s="166"/>
      <c r="O84" s="166"/>
      <c r="P84" s="166"/>
      <c r="Q84" s="166"/>
      <c r="R84" s="25"/>
      <c r="T84" s="24"/>
      <c r="U84" s="24"/>
    </row>
    <row r="85" spans="2:21" s="6" customFormat="1" ht="15" customHeight="1">
      <c r="B85" s="23"/>
      <c r="C85" s="18" t="s">
        <v>27</v>
      </c>
      <c r="D85" s="24"/>
      <c r="E85" s="24"/>
      <c r="F85" s="16" t="str">
        <f>IF($E$16="","",$E$16)</f>
        <v>Vyplň údaj</v>
      </c>
      <c r="G85" s="24"/>
      <c r="H85" s="24"/>
      <c r="I85" s="24"/>
      <c r="J85" s="24"/>
      <c r="K85" s="18" t="s">
        <v>31</v>
      </c>
      <c r="L85" s="24"/>
      <c r="M85" s="186" t="str">
        <f>$E$22</f>
        <v> </v>
      </c>
      <c r="N85" s="166"/>
      <c r="O85" s="166"/>
      <c r="P85" s="166"/>
      <c r="Q85" s="166"/>
      <c r="R85" s="25"/>
      <c r="T85" s="24"/>
      <c r="U85" s="24"/>
    </row>
    <row r="86" spans="2:21" s="6" customFormat="1" ht="11.25" customHeight="1"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5"/>
      <c r="T86" s="24"/>
      <c r="U86" s="24"/>
    </row>
    <row r="87" spans="2:21" s="6" customFormat="1" ht="30" customHeight="1">
      <c r="B87" s="23"/>
      <c r="C87" s="224" t="s">
        <v>126</v>
      </c>
      <c r="D87" s="162"/>
      <c r="E87" s="162"/>
      <c r="F87" s="162"/>
      <c r="G87" s="162"/>
      <c r="H87" s="33"/>
      <c r="I87" s="33"/>
      <c r="J87" s="33"/>
      <c r="K87" s="33"/>
      <c r="L87" s="33"/>
      <c r="M87" s="33"/>
      <c r="N87" s="224" t="s">
        <v>127</v>
      </c>
      <c r="O87" s="166"/>
      <c r="P87" s="166"/>
      <c r="Q87" s="166"/>
      <c r="R87" s="25"/>
      <c r="T87" s="24"/>
      <c r="U87" s="24"/>
    </row>
    <row r="88" spans="2:21" s="6" customFormat="1" ht="11.25" customHeight="1">
      <c r="B88" s="23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5"/>
      <c r="T88" s="24"/>
      <c r="U88" s="24"/>
    </row>
    <row r="89" spans="2:47" s="6" customFormat="1" ht="30" customHeight="1">
      <c r="B89" s="23"/>
      <c r="C89" s="70" t="s">
        <v>128</v>
      </c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169">
        <f>ROUND($N$125,2)</f>
        <v>0</v>
      </c>
      <c r="O89" s="166"/>
      <c r="P89" s="166"/>
      <c r="Q89" s="166"/>
      <c r="R89" s="25"/>
      <c r="T89" s="24"/>
      <c r="U89" s="24"/>
      <c r="AU89" s="6" t="s">
        <v>129</v>
      </c>
    </row>
    <row r="90" spans="2:21" s="75" customFormat="1" ht="25.5" customHeight="1">
      <c r="B90" s="112"/>
      <c r="C90" s="113"/>
      <c r="D90" s="113" t="s">
        <v>130</v>
      </c>
      <c r="E90" s="113"/>
      <c r="F90" s="113"/>
      <c r="G90" s="113"/>
      <c r="H90" s="113"/>
      <c r="I90" s="113"/>
      <c r="J90" s="113"/>
      <c r="K90" s="113"/>
      <c r="L90" s="113"/>
      <c r="M90" s="113"/>
      <c r="N90" s="222">
        <f>ROUND($N$126,2)</f>
        <v>0</v>
      </c>
      <c r="O90" s="223"/>
      <c r="P90" s="223"/>
      <c r="Q90" s="223"/>
      <c r="R90" s="114"/>
      <c r="T90" s="113"/>
      <c r="U90" s="113"/>
    </row>
    <row r="91" spans="2:21" s="84" customFormat="1" ht="21" customHeight="1">
      <c r="B91" s="115"/>
      <c r="C91" s="86"/>
      <c r="D91" s="86" t="s">
        <v>310</v>
      </c>
      <c r="E91" s="86"/>
      <c r="F91" s="86"/>
      <c r="G91" s="86"/>
      <c r="H91" s="86"/>
      <c r="I91" s="86"/>
      <c r="J91" s="86"/>
      <c r="K91" s="86"/>
      <c r="L91" s="86"/>
      <c r="M91" s="86"/>
      <c r="N91" s="168">
        <f>ROUND($N$127,2)</f>
        <v>0</v>
      </c>
      <c r="O91" s="171"/>
      <c r="P91" s="171"/>
      <c r="Q91" s="171"/>
      <c r="R91" s="116"/>
      <c r="T91" s="86"/>
      <c r="U91" s="86"/>
    </row>
    <row r="92" spans="2:21" s="84" customFormat="1" ht="21" customHeight="1">
      <c r="B92" s="115"/>
      <c r="C92" s="86"/>
      <c r="D92" s="86" t="s">
        <v>311</v>
      </c>
      <c r="E92" s="86"/>
      <c r="F92" s="86"/>
      <c r="G92" s="86"/>
      <c r="H92" s="86"/>
      <c r="I92" s="86"/>
      <c r="J92" s="86"/>
      <c r="K92" s="86"/>
      <c r="L92" s="86"/>
      <c r="M92" s="86"/>
      <c r="N92" s="168">
        <f>ROUND($N$133,2)</f>
        <v>0</v>
      </c>
      <c r="O92" s="171"/>
      <c r="P92" s="171"/>
      <c r="Q92" s="171"/>
      <c r="R92" s="116"/>
      <c r="T92" s="86"/>
      <c r="U92" s="86"/>
    </row>
    <row r="93" spans="2:21" s="84" customFormat="1" ht="21" customHeight="1">
      <c r="B93" s="115"/>
      <c r="C93" s="86"/>
      <c r="D93" s="86" t="s">
        <v>133</v>
      </c>
      <c r="E93" s="86"/>
      <c r="F93" s="86"/>
      <c r="G93" s="86"/>
      <c r="H93" s="86"/>
      <c r="I93" s="86"/>
      <c r="J93" s="86"/>
      <c r="K93" s="86"/>
      <c r="L93" s="86"/>
      <c r="M93" s="86"/>
      <c r="N93" s="168">
        <f>ROUND($N$135,2)</f>
        <v>0</v>
      </c>
      <c r="O93" s="171"/>
      <c r="P93" s="171"/>
      <c r="Q93" s="171"/>
      <c r="R93" s="116"/>
      <c r="T93" s="86"/>
      <c r="U93" s="86"/>
    </row>
    <row r="94" spans="2:21" s="84" customFormat="1" ht="21" customHeight="1">
      <c r="B94" s="115"/>
      <c r="C94" s="86"/>
      <c r="D94" s="86" t="s">
        <v>134</v>
      </c>
      <c r="E94" s="86"/>
      <c r="F94" s="86"/>
      <c r="G94" s="86"/>
      <c r="H94" s="86"/>
      <c r="I94" s="86"/>
      <c r="J94" s="86"/>
      <c r="K94" s="86"/>
      <c r="L94" s="86"/>
      <c r="M94" s="86"/>
      <c r="N94" s="168">
        <f>ROUND($N$141,2)</f>
        <v>0</v>
      </c>
      <c r="O94" s="171"/>
      <c r="P94" s="171"/>
      <c r="Q94" s="171"/>
      <c r="R94" s="116"/>
      <c r="T94" s="86"/>
      <c r="U94" s="86"/>
    </row>
    <row r="95" spans="2:21" s="75" customFormat="1" ht="25.5" customHeight="1">
      <c r="B95" s="112"/>
      <c r="C95" s="113"/>
      <c r="D95" s="113" t="s">
        <v>135</v>
      </c>
      <c r="E95" s="113"/>
      <c r="F95" s="113"/>
      <c r="G95" s="113"/>
      <c r="H95" s="113"/>
      <c r="I95" s="113"/>
      <c r="J95" s="113"/>
      <c r="K95" s="113"/>
      <c r="L95" s="113"/>
      <c r="M95" s="113"/>
      <c r="N95" s="222">
        <f>ROUND($N$143,2)</f>
        <v>0</v>
      </c>
      <c r="O95" s="223"/>
      <c r="P95" s="223"/>
      <c r="Q95" s="223"/>
      <c r="R95" s="114"/>
      <c r="T95" s="113"/>
      <c r="U95" s="113"/>
    </row>
    <row r="96" spans="2:21" s="84" customFormat="1" ht="21" customHeight="1">
      <c r="B96" s="115"/>
      <c r="C96" s="86"/>
      <c r="D96" s="86" t="s">
        <v>312</v>
      </c>
      <c r="E96" s="86"/>
      <c r="F96" s="86"/>
      <c r="G96" s="86"/>
      <c r="H96" s="86"/>
      <c r="I96" s="86"/>
      <c r="J96" s="86"/>
      <c r="K96" s="86"/>
      <c r="L96" s="86"/>
      <c r="M96" s="86"/>
      <c r="N96" s="168">
        <f>ROUND($N$144,2)</f>
        <v>0</v>
      </c>
      <c r="O96" s="171"/>
      <c r="P96" s="171"/>
      <c r="Q96" s="171"/>
      <c r="R96" s="116"/>
      <c r="T96" s="86"/>
      <c r="U96" s="86"/>
    </row>
    <row r="97" spans="2:21" s="84" customFormat="1" ht="21" customHeight="1">
      <c r="B97" s="115"/>
      <c r="C97" s="86"/>
      <c r="D97" s="86" t="s">
        <v>137</v>
      </c>
      <c r="E97" s="86"/>
      <c r="F97" s="86"/>
      <c r="G97" s="86"/>
      <c r="H97" s="86"/>
      <c r="I97" s="86"/>
      <c r="J97" s="86"/>
      <c r="K97" s="86"/>
      <c r="L97" s="86"/>
      <c r="M97" s="86"/>
      <c r="N97" s="168">
        <f>ROUND($N$147,2)</f>
        <v>0</v>
      </c>
      <c r="O97" s="171"/>
      <c r="P97" s="171"/>
      <c r="Q97" s="171"/>
      <c r="R97" s="116"/>
      <c r="T97" s="86"/>
      <c r="U97" s="86"/>
    </row>
    <row r="98" spans="2:21" s="6" customFormat="1" ht="22.5" customHeight="1">
      <c r="B98" s="23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5"/>
      <c r="T98" s="24"/>
      <c r="U98" s="24"/>
    </row>
    <row r="99" spans="2:21" s="6" customFormat="1" ht="30" customHeight="1">
      <c r="B99" s="23"/>
      <c r="C99" s="70" t="s">
        <v>138</v>
      </c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169">
        <f>ROUND($N$100+$N$101+$N$102+$N$103+$N$104+$N$105,2)</f>
        <v>0</v>
      </c>
      <c r="O99" s="166"/>
      <c r="P99" s="166"/>
      <c r="Q99" s="166"/>
      <c r="R99" s="25"/>
      <c r="T99" s="117"/>
      <c r="U99" s="118" t="s">
        <v>36</v>
      </c>
    </row>
    <row r="100" spans="2:62" s="6" customFormat="1" ht="18.75" customHeight="1">
      <c r="B100" s="23"/>
      <c r="C100" s="24"/>
      <c r="D100" s="165" t="s">
        <v>139</v>
      </c>
      <c r="E100" s="166"/>
      <c r="F100" s="166"/>
      <c r="G100" s="166"/>
      <c r="H100" s="166"/>
      <c r="I100" s="24"/>
      <c r="J100" s="24"/>
      <c r="K100" s="24"/>
      <c r="L100" s="24"/>
      <c r="M100" s="24"/>
      <c r="N100" s="167">
        <f>ROUND($N$89*$T$100,2)</f>
        <v>0</v>
      </c>
      <c r="O100" s="166"/>
      <c r="P100" s="166"/>
      <c r="Q100" s="166"/>
      <c r="R100" s="25"/>
      <c r="T100" s="119"/>
      <c r="U100" s="120" t="s">
        <v>39</v>
      </c>
      <c r="AY100" s="6" t="s">
        <v>140</v>
      </c>
      <c r="BE100" s="99">
        <f>IF($U$100="základná",$N$100,0)</f>
        <v>0</v>
      </c>
      <c r="BF100" s="99">
        <f>IF($U$100="znížená",$N$100,0)</f>
        <v>0</v>
      </c>
      <c r="BG100" s="99">
        <f>IF($U$100="zákl. prenesená",$N$100,0)</f>
        <v>0</v>
      </c>
      <c r="BH100" s="99">
        <f>IF($U$100="zníž. prenesená",$N$100,0)</f>
        <v>0</v>
      </c>
      <c r="BI100" s="99">
        <f>IF($U$100="nulová",$N$100,0)</f>
        <v>0</v>
      </c>
      <c r="BJ100" s="6" t="s">
        <v>83</v>
      </c>
    </row>
    <row r="101" spans="2:62" s="6" customFormat="1" ht="18.75" customHeight="1">
      <c r="B101" s="23"/>
      <c r="C101" s="24"/>
      <c r="D101" s="165" t="s">
        <v>141</v>
      </c>
      <c r="E101" s="166"/>
      <c r="F101" s="166"/>
      <c r="G101" s="166"/>
      <c r="H101" s="166"/>
      <c r="I101" s="24"/>
      <c r="J101" s="24"/>
      <c r="K101" s="24"/>
      <c r="L101" s="24"/>
      <c r="M101" s="24"/>
      <c r="N101" s="167">
        <f>ROUND($N$89*$T$101,2)</f>
        <v>0</v>
      </c>
      <c r="O101" s="166"/>
      <c r="P101" s="166"/>
      <c r="Q101" s="166"/>
      <c r="R101" s="25"/>
      <c r="T101" s="119"/>
      <c r="U101" s="120" t="s">
        <v>39</v>
      </c>
      <c r="AY101" s="6" t="s">
        <v>140</v>
      </c>
      <c r="BE101" s="99">
        <f>IF($U$101="základná",$N$101,0)</f>
        <v>0</v>
      </c>
      <c r="BF101" s="99">
        <f>IF($U$101="znížená",$N$101,0)</f>
        <v>0</v>
      </c>
      <c r="BG101" s="99">
        <f>IF($U$101="zákl. prenesená",$N$101,0)</f>
        <v>0</v>
      </c>
      <c r="BH101" s="99">
        <f>IF($U$101="zníž. prenesená",$N$101,0)</f>
        <v>0</v>
      </c>
      <c r="BI101" s="99">
        <f>IF($U$101="nulová",$N$101,0)</f>
        <v>0</v>
      </c>
      <c r="BJ101" s="6" t="s">
        <v>83</v>
      </c>
    </row>
    <row r="102" spans="2:62" s="6" customFormat="1" ht="18.75" customHeight="1">
      <c r="B102" s="23"/>
      <c r="C102" s="24"/>
      <c r="D102" s="165" t="s">
        <v>142</v>
      </c>
      <c r="E102" s="166"/>
      <c r="F102" s="166"/>
      <c r="G102" s="166"/>
      <c r="H102" s="166"/>
      <c r="I102" s="24"/>
      <c r="J102" s="24"/>
      <c r="K102" s="24"/>
      <c r="L102" s="24"/>
      <c r="M102" s="24"/>
      <c r="N102" s="167">
        <f>ROUND($N$89*$T$102,2)</f>
        <v>0</v>
      </c>
      <c r="O102" s="166"/>
      <c r="P102" s="166"/>
      <c r="Q102" s="166"/>
      <c r="R102" s="25"/>
      <c r="T102" s="119"/>
      <c r="U102" s="120" t="s">
        <v>39</v>
      </c>
      <c r="AY102" s="6" t="s">
        <v>140</v>
      </c>
      <c r="BE102" s="99">
        <f>IF($U$102="základná",$N$102,0)</f>
        <v>0</v>
      </c>
      <c r="BF102" s="99">
        <f>IF($U$102="znížená",$N$102,0)</f>
        <v>0</v>
      </c>
      <c r="BG102" s="99">
        <f>IF($U$102="zákl. prenesená",$N$102,0)</f>
        <v>0</v>
      </c>
      <c r="BH102" s="99">
        <f>IF($U$102="zníž. prenesená",$N$102,0)</f>
        <v>0</v>
      </c>
      <c r="BI102" s="99">
        <f>IF($U$102="nulová",$N$102,0)</f>
        <v>0</v>
      </c>
      <c r="BJ102" s="6" t="s">
        <v>83</v>
      </c>
    </row>
    <row r="103" spans="2:62" s="6" customFormat="1" ht="18.75" customHeight="1">
      <c r="B103" s="23"/>
      <c r="C103" s="24"/>
      <c r="D103" s="165" t="s">
        <v>143</v>
      </c>
      <c r="E103" s="166"/>
      <c r="F103" s="166"/>
      <c r="G103" s="166"/>
      <c r="H103" s="166"/>
      <c r="I103" s="24"/>
      <c r="J103" s="24"/>
      <c r="K103" s="24"/>
      <c r="L103" s="24"/>
      <c r="M103" s="24"/>
      <c r="N103" s="167">
        <f>ROUND($N$89*$T$103,2)</f>
        <v>0</v>
      </c>
      <c r="O103" s="166"/>
      <c r="P103" s="166"/>
      <c r="Q103" s="166"/>
      <c r="R103" s="25"/>
      <c r="T103" s="119"/>
      <c r="U103" s="120" t="s">
        <v>39</v>
      </c>
      <c r="AY103" s="6" t="s">
        <v>140</v>
      </c>
      <c r="BE103" s="99">
        <f>IF($U$103="základná",$N$103,0)</f>
        <v>0</v>
      </c>
      <c r="BF103" s="99">
        <f>IF($U$103="znížená",$N$103,0)</f>
        <v>0</v>
      </c>
      <c r="BG103" s="99">
        <f>IF($U$103="zákl. prenesená",$N$103,0)</f>
        <v>0</v>
      </c>
      <c r="BH103" s="99">
        <f>IF($U$103="zníž. prenesená",$N$103,0)</f>
        <v>0</v>
      </c>
      <c r="BI103" s="99">
        <f>IF($U$103="nulová",$N$103,0)</f>
        <v>0</v>
      </c>
      <c r="BJ103" s="6" t="s">
        <v>83</v>
      </c>
    </row>
    <row r="104" spans="2:62" s="6" customFormat="1" ht="18.75" customHeight="1">
      <c r="B104" s="23"/>
      <c r="C104" s="24"/>
      <c r="D104" s="165" t="s">
        <v>144</v>
      </c>
      <c r="E104" s="166"/>
      <c r="F104" s="166"/>
      <c r="G104" s="166"/>
      <c r="H104" s="166"/>
      <c r="I104" s="24"/>
      <c r="J104" s="24"/>
      <c r="K104" s="24"/>
      <c r="L104" s="24"/>
      <c r="M104" s="24"/>
      <c r="N104" s="167">
        <f>ROUND($N$89*$T$104,2)</f>
        <v>0</v>
      </c>
      <c r="O104" s="166"/>
      <c r="P104" s="166"/>
      <c r="Q104" s="166"/>
      <c r="R104" s="25"/>
      <c r="T104" s="119"/>
      <c r="U104" s="120" t="s">
        <v>39</v>
      </c>
      <c r="AY104" s="6" t="s">
        <v>140</v>
      </c>
      <c r="BE104" s="99">
        <f>IF($U$104="základná",$N$104,0)</f>
        <v>0</v>
      </c>
      <c r="BF104" s="99">
        <f>IF($U$104="znížená",$N$104,0)</f>
        <v>0</v>
      </c>
      <c r="BG104" s="99">
        <f>IF($U$104="zákl. prenesená",$N$104,0)</f>
        <v>0</v>
      </c>
      <c r="BH104" s="99">
        <f>IF($U$104="zníž. prenesená",$N$104,0)</f>
        <v>0</v>
      </c>
      <c r="BI104" s="99">
        <f>IF($U$104="nulová",$N$104,0)</f>
        <v>0</v>
      </c>
      <c r="BJ104" s="6" t="s">
        <v>83</v>
      </c>
    </row>
    <row r="105" spans="2:62" s="6" customFormat="1" ht="18.75" customHeight="1">
      <c r="B105" s="23"/>
      <c r="C105" s="24"/>
      <c r="D105" s="86" t="s">
        <v>145</v>
      </c>
      <c r="E105" s="24"/>
      <c r="F105" s="24"/>
      <c r="G105" s="24"/>
      <c r="H105" s="24"/>
      <c r="I105" s="24"/>
      <c r="J105" s="24"/>
      <c r="K105" s="24"/>
      <c r="L105" s="24"/>
      <c r="M105" s="24"/>
      <c r="N105" s="167">
        <f>ROUND($N$89*$T$105,2)</f>
        <v>0</v>
      </c>
      <c r="O105" s="166"/>
      <c r="P105" s="166"/>
      <c r="Q105" s="166"/>
      <c r="R105" s="25"/>
      <c r="T105" s="121"/>
      <c r="U105" s="122" t="s">
        <v>39</v>
      </c>
      <c r="AY105" s="6" t="s">
        <v>146</v>
      </c>
      <c r="BE105" s="99">
        <f>IF($U$105="základná",$N$105,0)</f>
        <v>0</v>
      </c>
      <c r="BF105" s="99">
        <f>IF($U$105="znížená",$N$105,0)</f>
        <v>0</v>
      </c>
      <c r="BG105" s="99">
        <f>IF($U$105="zákl. prenesená",$N$105,0)</f>
        <v>0</v>
      </c>
      <c r="BH105" s="99">
        <f>IF($U$105="zníž. prenesená",$N$105,0)</f>
        <v>0</v>
      </c>
      <c r="BI105" s="99">
        <f>IF($U$105="nulová",$N$105,0)</f>
        <v>0</v>
      </c>
      <c r="BJ105" s="6" t="s">
        <v>83</v>
      </c>
    </row>
    <row r="106" spans="2:21" s="6" customFormat="1" ht="14.25" customHeight="1">
      <c r="B106" s="23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5"/>
      <c r="T106" s="24"/>
      <c r="U106" s="24"/>
    </row>
    <row r="107" spans="2:21" s="6" customFormat="1" ht="30" customHeight="1">
      <c r="B107" s="23"/>
      <c r="C107" s="104" t="s">
        <v>117</v>
      </c>
      <c r="D107" s="33"/>
      <c r="E107" s="33"/>
      <c r="F107" s="33"/>
      <c r="G107" s="33"/>
      <c r="H107" s="33"/>
      <c r="I107" s="33"/>
      <c r="J107" s="33"/>
      <c r="K107" s="33"/>
      <c r="L107" s="161">
        <f>ROUND(SUM($N$89+$N$99),2)</f>
        <v>0</v>
      </c>
      <c r="M107" s="162"/>
      <c r="N107" s="162"/>
      <c r="O107" s="162"/>
      <c r="P107" s="162"/>
      <c r="Q107" s="162"/>
      <c r="R107" s="25"/>
      <c r="T107" s="24"/>
      <c r="U107" s="24"/>
    </row>
    <row r="108" spans="2:21" s="6" customFormat="1" ht="7.5" customHeight="1">
      <c r="B108" s="46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8"/>
      <c r="T108" s="24"/>
      <c r="U108" s="24"/>
    </row>
    <row r="109" ht="14.25" customHeight="1">
      <c r="N109" s="1"/>
    </row>
    <row r="110" ht="14.25" customHeight="1">
      <c r="N110" s="1"/>
    </row>
    <row r="111" ht="14.25" customHeight="1">
      <c r="N111" s="1"/>
    </row>
    <row r="112" spans="2:18" s="6" customFormat="1" ht="7.5" customHeight="1"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1"/>
    </row>
    <row r="113" spans="2:18" s="6" customFormat="1" ht="37.5" customHeight="1">
      <c r="B113" s="23"/>
      <c r="C113" s="183" t="s">
        <v>147</v>
      </c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25"/>
    </row>
    <row r="114" spans="2:18" s="6" customFormat="1" ht="7.5" customHeight="1">
      <c r="B114" s="23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5"/>
    </row>
    <row r="115" spans="2:18" s="6" customFormat="1" ht="30.75" customHeight="1">
      <c r="B115" s="23"/>
      <c r="C115" s="18" t="s">
        <v>15</v>
      </c>
      <c r="D115" s="24"/>
      <c r="E115" s="24"/>
      <c r="F115" s="220" t="str">
        <f>$F$6</f>
        <v>Zníženie energetickej náročnosti v spoločnosti LEMAKOR, spol. s.r.o.</v>
      </c>
      <c r="G115" s="166"/>
      <c r="H115" s="166"/>
      <c r="I115" s="166"/>
      <c r="J115" s="166"/>
      <c r="K115" s="166"/>
      <c r="L115" s="166"/>
      <c r="M115" s="166"/>
      <c r="N115" s="166"/>
      <c r="O115" s="166"/>
      <c r="P115" s="166"/>
      <c r="Q115" s="24"/>
      <c r="R115" s="25"/>
    </row>
    <row r="116" spans="2:18" s="2" customFormat="1" ht="30.75" customHeight="1">
      <c r="B116" s="10"/>
      <c r="C116" s="18" t="s">
        <v>120</v>
      </c>
      <c r="D116" s="11"/>
      <c r="E116" s="11"/>
      <c r="F116" s="220" t="s">
        <v>121</v>
      </c>
      <c r="G116" s="196"/>
      <c r="H116" s="196"/>
      <c r="I116" s="196"/>
      <c r="J116" s="196"/>
      <c r="K116" s="196"/>
      <c r="L116" s="196"/>
      <c r="M116" s="196"/>
      <c r="N116" s="196"/>
      <c r="O116" s="196"/>
      <c r="P116" s="196"/>
      <c r="Q116" s="11"/>
      <c r="R116" s="12"/>
    </row>
    <row r="117" spans="2:18" s="6" customFormat="1" ht="37.5" customHeight="1">
      <c r="B117" s="23"/>
      <c r="C117" s="57" t="s">
        <v>122</v>
      </c>
      <c r="D117" s="24"/>
      <c r="E117" s="24"/>
      <c r="F117" s="184" t="str">
        <f>$F$8</f>
        <v>01,4 - Ostatné práce ASR</v>
      </c>
      <c r="G117" s="166"/>
      <c r="H117" s="166"/>
      <c r="I117" s="166"/>
      <c r="J117" s="166"/>
      <c r="K117" s="166"/>
      <c r="L117" s="166"/>
      <c r="M117" s="166"/>
      <c r="N117" s="166"/>
      <c r="O117" s="166"/>
      <c r="P117" s="166"/>
      <c r="Q117" s="24"/>
      <c r="R117" s="25"/>
    </row>
    <row r="118" spans="2:18" s="6" customFormat="1" ht="7.5" customHeight="1">
      <c r="B118" s="23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5"/>
    </row>
    <row r="119" spans="2:18" s="6" customFormat="1" ht="18.75" customHeight="1">
      <c r="B119" s="23"/>
      <c r="C119" s="18" t="s">
        <v>19</v>
      </c>
      <c r="D119" s="24"/>
      <c r="E119" s="24"/>
      <c r="F119" s="16" t="str">
        <f>$F$10</f>
        <v>obec Prakovce</v>
      </c>
      <c r="G119" s="24"/>
      <c r="H119" s="24"/>
      <c r="I119" s="24"/>
      <c r="J119" s="24"/>
      <c r="K119" s="18" t="s">
        <v>21</v>
      </c>
      <c r="L119" s="24"/>
      <c r="M119" s="221" t="str">
        <f>IF($O$10="","",$O$10)</f>
        <v>05.07.2018</v>
      </c>
      <c r="N119" s="166"/>
      <c r="O119" s="166"/>
      <c r="P119" s="166"/>
      <c r="Q119" s="24"/>
      <c r="R119" s="25"/>
    </row>
    <row r="120" spans="2:18" s="6" customFormat="1" ht="7.5" customHeight="1">
      <c r="B120" s="23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5"/>
    </row>
    <row r="121" spans="2:18" s="6" customFormat="1" ht="15.75" customHeight="1">
      <c r="B121" s="23"/>
      <c r="C121" s="18" t="s">
        <v>23</v>
      </c>
      <c r="D121" s="24"/>
      <c r="E121" s="24"/>
      <c r="F121" s="16" t="str">
        <f>$E$13</f>
        <v>LEMAKOR,spol. s.r.o., Prakovce 13, 055 62 Prakovce</v>
      </c>
      <c r="G121" s="24"/>
      <c r="H121" s="24"/>
      <c r="I121" s="24"/>
      <c r="J121" s="24"/>
      <c r="K121" s="18" t="s">
        <v>29</v>
      </c>
      <c r="L121" s="24"/>
      <c r="M121" s="186" t="str">
        <f>$E$19</f>
        <v>ECOTEN s.r.o., Južná trieda 1566/41,040 01 Košice</v>
      </c>
      <c r="N121" s="166"/>
      <c r="O121" s="166"/>
      <c r="P121" s="166"/>
      <c r="Q121" s="166"/>
      <c r="R121" s="25"/>
    </row>
    <row r="122" spans="2:18" s="6" customFormat="1" ht="15" customHeight="1">
      <c r="B122" s="23"/>
      <c r="C122" s="18" t="s">
        <v>27</v>
      </c>
      <c r="D122" s="24"/>
      <c r="E122" s="24"/>
      <c r="F122" s="16" t="str">
        <f>IF($E$16="","",$E$16)</f>
        <v>Vyplň údaj</v>
      </c>
      <c r="G122" s="24"/>
      <c r="H122" s="24"/>
      <c r="I122" s="24"/>
      <c r="J122" s="24"/>
      <c r="K122" s="18" t="s">
        <v>31</v>
      </c>
      <c r="L122" s="24"/>
      <c r="M122" s="186" t="str">
        <f>$E$22</f>
        <v> </v>
      </c>
      <c r="N122" s="166"/>
      <c r="O122" s="166"/>
      <c r="P122" s="166"/>
      <c r="Q122" s="166"/>
      <c r="R122" s="25"/>
    </row>
    <row r="123" spans="2:18" s="6" customFormat="1" ht="11.25" customHeight="1">
      <c r="B123" s="23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5"/>
    </row>
    <row r="124" spans="2:27" s="123" customFormat="1" ht="30" customHeight="1">
      <c r="B124" s="124"/>
      <c r="C124" s="125" t="s">
        <v>148</v>
      </c>
      <c r="D124" s="126" t="s">
        <v>149</v>
      </c>
      <c r="E124" s="126" t="s">
        <v>54</v>
      </c>
      <c r="F124" s="216" t="s">
        <v>150</v>
      </c>
      <c r="G124" s="217"/>
      <c r="H124" s="217"/>
      <c r="I124" s="217"/>
      <c r="J124" s="126" t="s">
        <v>151</v>
      </c>
      <c r="K124" s="126" t="s">
        <v>152</v>
      </c>
      <c r="L124" s="216" t="s">
        <v>153</v>
      </c>
      <c r="M124" s="217"/>
      <c r="N124" s="216" t="s">
        <v>154</v>
      </c>
      <c r="O124" s="217"/>
      <c r="P124" s="217"/>
      <c r="Q124" s="218"/>
      <c r="R124" s="127"/>
      <c r="T124" s="65" t="s">
        <v>155</v>
      </c>
      <c r="U124" s="66" t="s">
        <v>36</v>
      </c>
      <c r="V124" s="66" t="s">
        <v>156</v>
      </c>
      <c r="W124" s="66" t="s">
        <v>157</v>
      </c>
      <c r="X124" s="66" t="s">
        <v>158</v>
      </c>
      <c r="Y124" s="66" t="s">
        <v>159</v>
      </c>
      <c r="Z124" s="66" t="s">
        <v>160</v>
      </c>
      <c r="AA124" s="67" t="s">
        <v>161</v>
      </c>
    </row>
    <row r="125" spans="2:63" s="6" customFormat="1" ht="30" customHeight="1">
      <c r="B125" s="23"/>
      <c r="C125" s="70" t="s">
        <v>124</v>
      </c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19">
        <f>$BK$125</f>
        <v>0</v>
      </c>
      <c r="O125" s="166"/>
      <c r="P125" s="166"/>
      <c r="Q125" s="166"/>
      <c r="R125" s="25"/>
      <c r="T125" s="69"/>
      <c r="U125" s="38"/>
      <c r="V125" s="38"/>
      <c r="W125" s="128">
        <f>$W$126+$W$143+$W$154</f>
        <v>158.09026464</v>
      </c>
      <c r="X125" s="38"/>
      <c r="Y125" s="128">
        <f>$Y$126+$Y$143+$Y$154</f>
        <v>15.406092700000002</v>
      </c>
      <c r="Z125" s="38"/>
      <c r="AA125" s="129">
        <f>$AA$126+$AA$143+$AA$154</f>
        <v>0.585</v>
      </c>
      <c r="AT125" s="6" t="s">
        <v>71</v>
      </c>
      <c r="AU125" s="6" t="s">
        <v>129</v>
      </c>
      <c r="BK125" s="130">
        <f>$BK$126+$BK$143+$BK$154</f>
        <v>0</v>
      </c>
    </row>
    <row r="126" spans="2:63" s="131" customFormat="1" ht="37.5" customHeight="1">
      <c r="B126" s="132"/>
      <c r="C126" s="133"/>
      <c r="D126" s="134" t="s">
        <v>130</v>
      </c>
      <c r="E126" s="133"/>
      <c r="F126" s="133"/>
      <c r="G126" s="133"/>
      <c r="H126" s="133"/>
      <c r="I126" s="133"/>
      <c r="J126" s="133"/>
      <c r="K126" s="133"/>
      <c r="L126" s="133"/>
      <c r="M126" s="133"/>
      <c r="N126" s="204">
        <f>$BK$126</f>
        <v>0</v>
      </c>
      <c r="O126" s="207"/>
      <c r="P126" s="207"/>
      <c r="Q126" s="207"/>
      <c r="R126" s="135"/>
      <c r="T126" s="136"/>
      <c r="U126" s="133"/>
      <c r="V126" s="133"/>
      <c r="W126" s="137">
        <f>$W$127+$W$133+$W$135+$W$141</f>
        <v>138.63218747</v>
      </c>
      <c r="X126" s="133"/>
      <c r="Y126" s="137">
        <f>$Y$127+$Y$133+$Y$135+$Y$141</f>
        <v>14.106150000000001</v>
      </c>
      <c r="Z126" s="133"/>
      <c r="AA126" s="138">
        <f>$AA$127+$AA$133+$AA$135+$AA$141</f>
        <v>0</v>
      </c>
      <c r="AR126" s="139" t="s">
        <v>79</v>
      </c>
      <c r="AT126" s="139" t="s">
        <v>71</v>
      </c>
      <c r="AU126" s="139" t="s">
        <v>72</v>
      </c>
      <c r="AY126" s="139" t="s">
        <v>162</v>
      </c>
      <c r="BK126" s="140">
        <f>$BK$127+$BK$133+$BK$135+$BK$141</f>
        <v>0</v>
      </c>
    </row>
    <row r="127" spans="2:63" s="131" customFormat="1" ht="21" customHeight="1">
      <c r="B127" s="132"/>
      <c r="C127" s="133"/>
      <c r="D127" s="141" t="s">
        <v>310</v>
      </c>
      <c r="E127" s="133"/>
      <c r="F127" s="133"/>
      <c r="G127" s="133"/>
      <c r="H127" s="133"/>
      <c r="I127" s="133"/>
      <c r="J127" s="133"/>
      <c r="K127" s="133"/>
      <c r="L127" s="133"/>
      <c r="M127" s="133"/>
      <c r="N127" s="206">
        <f>$BK$127</f>
        <v>0</v>
      </c>
      <c r="O127" s="207"/>
      <c r="P127" s="207"/>
      <c r="Q127" s="207"/>
      <c r="R127" s="135"/>
      <c r="T127" s="136"/>
      <c r="U127" s="133"/>
      <c r="V127" s="133"/>
      <c r="W127" s="137">
        <f>SUM($W$128:$W$132)</f>
        <v>136.18163327</v>
      </c>
      <c r="X127" s="133"/>
      <c r="Y127" s="137">
        <f>SUM($Y$128:$Y$132)</f>
        <v>0</v>
      </c>
      <c r="Z127" s="133"/>
      <c r="AA127" s="138">
        <f>SUM($AA$128:$AA$132)</f>
        <v>0</v>
      </c>
      <c r="AR127" s="139" t="s">
        <v>79</v>
      </c>
      <c r="AT127" s="139" t="s">
        <v>71</v>
      </c>
      <c r="AU127" s="139" t="s">
        <v>79</v>
      </c>
      <c r="AY127" s="139" t="s">
        <v>162</v>
      </c>
      <c r="BK127" s="140">
        <f>SUM($BK$128:$BK$132)</f>
        <v>0</v>
      </c>
    </row>
    <row r="128" spans="2:64" s="6" customFormat="1" ht="27" customHeight="1">
      <c r="B128" s="23"/>
      <c r="C128" s="142" t="s">
        <v>79</v>
      </c>
      <c r="D128" s="142" t="s">
        <v>163</v>
      </c>
      <c r="E128" s="143" t="s">
        <v>313</v>
      </c>
      <c r="F128" s="208" t="s">
        <v>314</v>
      </c>
      <c r="G128" s="209"/>
      <c r="H128" s="209"/>
      <c r="I128" s="209"/>
      <c r="J128" s="144" t="s">
        <v>278</v>
      </c>
      <c r="K128" s="145">
        <v>33.863</v>
      </c>
      <c r="L128" s="210">
        <v>0</v>
      </c>
      <c r="M128" s="209"/>
      <c r="N128" s="211">
        <f>ROUND($L$128*$K$128,2)</f>
        <v>0</v>
      </c>
      <c r="O128" s="209"/>
      <c r="P128" s="209"/>
      <c r="Q128" s="209"/>
      <c r="R128" s="25"/>
      <c r="T128" s="146"/>
      <c r="U128" s="31" t="s">
        <v>39</v>
      </c>
      <c r="V128" s="147">
        <v>3.174</v>
      </c>
      <c r="W128" s="147">
        <f>$V$128*$K$128</f>
        <v>107.481162</v>
      </c>
      <c r="X128" s="147">
        <v>0</v>
      </c>
      <c r="Y128" s="147">
        <f>$X$128*$K$128</f>
        <v>0</v>
      </c>
      <c r="Z128" s="147">
        <v>0</v>
      </c>
      <c r="AA128" s="148">
        <f>$Z$128*$K$128</f>
        <v>0</v>
      </c>
      <c r="AR128" s="6" t="s">
        <v>167</v>
      </c>
      <c r="AT128" s="6" t="s">
        <v>163</v>
      </c>
      <c r="AU128" s="6" t="s">
        <v>83</v>
      </c>
      <c r="AY128" s="6" t="s">
        <v>162</v>
      </c>
      <c r="BE128" s="99">
        <f>IF($U$128="základná",$N$128,0)</f>
        <v>0</v>
      </c>
      <c r="BF128" s="99">
        <f>IF($U$128="znížená",$N$128,0)</f>
        <v>0</v>
      </c>
      <c r="BG128" s="99">
        <f>IF($U$128="zákl. prenesená",$N$128,0)</f>
        <v>0</v>
      </c>
      <c r="BH128" s="99">
        <f>IF($U$128="zníž. prenesená",$N$128,0)</f>
        <v>0</v>
      </c>
      <c r="BI128" s="99">
        <f>IF($U$128="nulová",$N$128,0)</f>
        <v>0</v>
      </c>
      <c r="BJ128" s="6" t="s">
        <v>83</v>
      </c>
      <c r="BK128" s="99">
        <f>ROUND($L$128*$K$128,2)</f>
        <v>0</v>
      </c>
      <c r="BL128" s="6" t="s">
        <v>167</v>
      </c>
    </row>
    <row r="129" spans="2:64" s="6" customFormat="1" ht="27" customHeight="1">
      <c r="B129" s="23"/>
      <c r="C129" s="142" t="s">
        <v>83</v>
      </c>
      <c r="D129" s="142" t="s">
        <v>163</v>
      </c>
      <c r="E129" s="143" t="s">
        <v>315</v>
      </c>
      <c r="F129" s="208" t="s">
        <v>316</v>
      </c>
      <c r="G129" s="209"/>
      <c r="H129" s="209"/>
      <c r="I129" s="209"/>
      <c r="J129" s="144" t="s">
        <v>278</v>
      </c>
      <c r="K129" s="145">
        <v>10.158</v>
      </c>
      <c r="L129" s="210">
        <v>0</v>
      </c>
      <c r="M129" s="209"/>
      <c r="N129" s="211">
        <f>ROUND($L$129*$K$129,2)</f>
        <v>0</v>
      </c>
      <c r="O129" s="209"/>
      <c r="P129" s="209"/>
      <c r="Q129" s="209"/>
      <c r="R129" s="25"/>
      <c r="T129" s="146"/>
      <c r="U129" s="31" t="s">
        <v>39</v>
      </c>
      <c r="V129" s="147">
        <v>0.084</v>
      </c>
      <c r="W129" s="147">
        <f>$V$129*$K$129</f>
        <v>0.853272</v>
      </c>
      <c r="X129" s="147">
        <v>0</v>
      </c>
      <c r="Y129" s="147">
        <f>$X$129*$K$129</f>
        <v>0</v>
      </c>
      <c r="Z129" s="147">
        <v>0</v>
      </c>
      <c r="AA129" s="148">
        <f>$Z$129*$K$129</f>
        <v>0</v>
      </c>
      <c r="AR129" s="6" t="s">
        <v>167</v>
      </c>
      <c r="AT129" s="6" t="s">
        <v>163</v>
      </c>
      <c r="AU129" s="6" t="s">
        <v>83</v>
      </c>
      <c r="AY129" s="6" t="s">
        <v>162</v>
      </c>
      <c r="BE129" s="99">
        <f>IF($U$129="základná",$N$129,0)</f>
        <v>0</v>
      </c>
      <c r="BF129" s="99">
        <f>IF($U$129="znížená",$N$129,0)</f>
        <v>0</v>
      </c>
      <c r="BG129" s="99">
        <f>IF($U$129="zákl. prenesená",$N$129,0)</f>
        <v>0</v>
      </c>
      <c r="BH129" s="99">
        <f>IF($U$129="zníž. prenesená",$N$129,0)</f>
        <v>0</v>
      </c>
      <c r="BI129" s="99">
        <f>IF($U$129="nulová",$N$129,0)</f>
        <v>0</v>
      </c>
      <c r="BJ129" s="6" t="s">
        <v>83</v>
      </c>
      <c r="BK129" s="99">
        <f>ROUND($L$129*$K$129,2)</f>
        <v>0</v>
      </c>
      <c r="BL129" s="6" t="s">
        <v>167</v>
      </c>
    </row>
    <row r="130" spans="2:64" s="6" customFormat="1" ht="15.75" customHeight="1">
      <c r="B130" s="23"/>
      <c r="C130" s="142" t="s">
        <v>170</v>
      </c>
      <c r="D130" s="142" t="s">
        <v>163</v>
      </c>
      <c r="E130" s="143" t="s">
        <v>317</v>
      </c>
      <c r="F130" s="208" t="s">
        <v>318</v>
      </c>
      <c r="G130" s="209"/>
      <c r="H130" s="209"/>
      <c r="I130" s="209"/>
      <c r="J130" s="144" t="s">
        <v>278</v>
      </c>
      <c r="K130" s="145">
        <v>7.257</v>
      </c>
      <c r="L130" s="210">
        <v>0</v>
      </c>
      <c r="M130" s="209"/>
      <c r="N130" s="211">
        <f>ROUND($L$130*$K$130,2)</f>
        <v>0</v>
      </c>
      <c r="O130" s="209"/>
      <c r="P130" s="209"/>
      <c r="Q130" s="209"/>
      <c r="R130" s="25"/>
      <c r="T130" s="146"/>
      <c r="U130" s="31" t="s">
        <v>39</v>
      </c>
      <c r="V130" s="147">
        <v>0.00911</v>
      </c>
      <c r="W130" s="147">
        <f>$V$130*$K$130</f>
        <v>0.06611127</v>
      </c>
      <c r="X130" s="147">
        <v>0</v>
      </c>
      <c r="Y130" s="147">
        <f>$X$130*$K$130</f>
        <v>0</v>
      </c>
      <c r="Z130" s="147">
        <v>0</v>
      </c>
      <c r="AA130" s="148">
        <f>$Z$130*$K$130</f>
        <v>0</v>
      </c>
      <c r="AR130" s="6" t="s">
        <v>167</v>
      </c>
      <c r="AT130" s="6" t="s">
        <v>163</v>
      </c>
      <c r="AU130" s="6" t="s">
        <v>83</v>
      </c>
      <c r="AY130" s="6" t="s">
        <v>162</v>
      </c>
      <c r="BE130" s="99">
        <f>IF($U$130="základná",$N$130,0)</f>
        <v>0</v>
      </c>
      <c r="BF130" s="99">
        <f>IF($U$130="znížená",$N$130,0)</f>
        <v>0</v>
      </c>
      <c r="BG130" s="99">
        <f>IF($U$130="zákl. prenesená",$N$130,0)</f>
        <v>0</v>
      </c>
      <c r="BH130" s="99">
        <f>IF($U$130="zníž. prenesená",$N$130,0)</f>
        <v>0</v>
      </c>
      <c r="BI130" s="99">
        <f>IF($U$130="nulová",$N$130,0)</f>
        <v>0</v>
      </c>
      <c r="BJ130" s="6" t="s">
        <v>83</v>
      </c>
      <c r="BK130" s="99">
        <f>ROUND($L$130*$K$130,2)</f>
        <v>0</v>
      </c>
      <c r="BL130" s="6" t="s">
        <v>167</v>
      </c>
    </row>
    <row r="131" spans="2:64" s="6" customFormat="1" ht="27" customHeight="1">
      <c r="B131" s="23"/>
      <c r="C131" s="142" t="s">
        <v>167</v>
      </c>
      <c r="D131" s="142" t="s">
        <v>163</v>
      </c>
      <c r="E131" s="143" t="s">
        <v>319</v>
      </c>
      <c r="F131" s="208" t="s">
        <v>320</v>
      </c>
      <c r="G131" s="209"/>
      <c r="H131" s="209"/>
      <c r="I131" s="209"/>
      <c r="J131" s="144" t="s">
        <v>278</v>
      </c>
      <c r="K131" s="145">
        <v>7.257</v>
      </c>
      <c r="L131" s="210">
        <v>0</v>
      </c>
      <c r="M131" s="209"/>
      <c r="N131" s="211">
        <f>ROUND($L$131*$K$131,2)</f>
        <v>0</v>
      </c>
      <c r="O131" s="209"/>
      <c r="P131" s="209"/>
      <c r="Q131" s="209"/>
      <c r="R131" s="25"/>
      <c r="T131" s="146"/>
      <c r="U131" s="31" t="s">
        <v>39</v>
      </c>
      <c r="V131" s="147">
        <v>0</v>
      </c>
      <c r="W131" s="147">
        <f>$V$131*$K$131</f>
        <v>0</v>
      </c>
      <c r="X131" s="147">
        <v>0</v>
      </c>
      <c r="Y131" s="147">
        <f>$X$131*$K$131</f>
        <v>0</v>
      </c>
      <c r="Z131" s="147">
        <v>0</v>
      </c>
      <c r="AA131" s="148">
        <f>$Z$131*$K$131</f>
        <v>0</v>
      </c>
      <c r="AR131" s="6" t="s">
        <v>167</v>
      </c>
      <c r="AT131" s="6" t="s">
        <v>163</v>
      </c>
      <c r="AU131" s="6" t="s">
        <v>83</v>
      </c>
      <c r="AY131" s="6" t="s">
        <v>162</v>
      </c>
      <c r="BE131" s="99">
        <f>IF($U$131="základná",$N$131,0)</f>
        <v>0</v>
      </c>
      <c r="BF131" s="99">
        <f>IF($U$131="znížená",$N$131,0)</f>
        <v>0</v>
      </c>
      <c r="BG131" s="99">
        <f>IF($U$131="zákl. prenesená",$N$131,0)</f>
        <v>0</v>
      </c>
      <c r="BH131" s="99">
        <f>IF($U$131="zníž. prenesená",$N$131,0)</f>
        <v>0</v>
      </c>
      <c r="BI131" s="99">
        <f>IF($U$131="nulová",$N$131,0)</f>
        <v>0</v>
      </c>
      <c r="BJ131" s="6" t="s">
        <v>83</v>
      </c>
      <c r="BK131" s="99">
        <f>ROUND($L$131*$K$131,2)</f>
        <v>0</v>
      </c>
      <c r="BL131" s="6" t="s">
        <v>167</v>
      </c>
    </row>
    <row r="132" spans="2:64" s="6" customFormat="1" ht="27" customHeight="1">
      <c r="B132" s="23"/>
      <c r="C132" s="142" t="s">
        <v>175</v>
      </c>
      <c r="D132" s="142" t="s">
        <v>163</v>
      </c>
      <c r="E132" s="143" t="s">
        <v>321</v>
      </c>
      <c r="F132" s="208" t="s">
        <v>322</v>
      </c>
      <c r="G132" s="209"/>
      <c r="H132" s="209"/>
      <c r="I132" s="209"/>
      <c r="J132" s="144" t="s">
        <v>278</v>
      </c>
      <c r="K132" s="145">
        <v>23.704</v>
      </c>
      <c r="L132" s="210">
        <v>0</v>
      </c>
      <c r="M132" s="209"/>
      <c r="N132" s="211">
        <f>ROUND($L$132*$K$132,2)</f>
        <v>0</v>
      </c>
      <c r="O132" s="209"/>
      <c r="P132" s="209"/>
      <c r="Q132" s="209"/>
      <c r="R132" s="25"/>
      <c r="T132" s="146"/>
      <c r="U132" s="31" t="s">
        <v>39</v>
      </c>
      <c r="V132" s="147">
        <v>1.172</v>
      </c>
      <c r="W132" s="147">
        <f>$V$132*$K$132</f>
        <v>27.781088</v>
      </c>
      <c r="X132" s="147">
        <v>0</v>
      </c>
      <c r="Y132" s="147">
        <f>$X$132*$K$132</f>
        <v>0</v>
      </c>
      <c r="Z132" s="147">
        <v>0</v>
      </c>
      <c r="AA132" s="148">
        <f>$Z$132*$K$132</f>
        <v>0</v>
      </c>
      <c r="AR132" s="6" t="s">
        <v>167</v>
      </c>
      <c r="AT132" s="6" t="s">
        <v>163</v>
      </c>
      <c r="AU132" s="6" t="s">
        <v>83</v>
      </c>
      <c r="AY132" s="6" t="s">
        <v>162</v>
      </c>
      <c r="BE132" s="99">
        <f>IF($U$132="základná",$N$132,0)</f>
        <v>0</v>
      </c>
      <c r="BF132" s="99">
        <f>IF($U$132="znížená",$N$132,0)</f>
        <v>0</v>
      </c>
      <c r="BG132" s="99">
        <f>IF($U$132="zákl. prenesená",$N$132,0)</f>
        <v>0</v>
      </c>
      <c r="BH132" s="99">
        <f>IF($U$132="zníž. prenesená",$N$132,0)</f>
        <v>0</v>
      </c>
      <c r="BI132" s="99">
        <f>IF($U$132="nulová",$N$132,0)</f>
        <v>0</v>
      </c>
      <c r="BJ132" s="6" t="s">
        <v>83</v>
      </c>
      <c r="BK132" s="99">
        <f>ROUND($L$132*$K$132,2)</f>
        <v>0</v>
      </c>
      <c r="BL132" s="6" t="s">
        <v>167</v>
      </c>
    </row>
    <row r="133" spans="2:63" s="131" customFormat="1" ht="30.75" customHeight="1">
      <c r="B133" s="132"/>
      <c r="C133" s="133"/>
      <c r="D133" s="141" t="s">
        <v>311</v>
      </c>
      <c r="E133" s="133"/>
      <c r="F133" s="133"/>
      <c r="G133" s="133"/>
      <c r="H133" s="133"/>
      <c r="I133" s="133"/>
      <c r="J133" s="133"/>
      <c r="K133" s="133"/>
      <c r="L133" s="133"/>
      <c r="M133" s="133"/>
      <c r="N133" s="206">
        <f>$BK$133</f>
        <v>0</v>
      </c>
      <c r="O133" s="207"/>
      <c r="P133" s="207"/>
      <c r="Q133" s="207"/>
      <c r="R133" s="135"/>
      <c r="T133" s="136"/>
      <c r="U133" s="133"/>
      <c r="V133" s="133"/>
      <c r="W133" s="137">
        <f>$W$134</f>
        <v>1.02168</v>
      </c>
      <c r="X133" s="133"/>
      <c r="Y133" s="137">
        <f>$Y$134</f>
        <v>14.106150000000001</v>
      </c>
      <c r="Z133" s="133"/>
      <c r="AA133" s="138">
        <f>$AA$134</f>
        <v>0</v>
      </c>
      <c r="AR133" s="139" t="s">
        <v>79</v>
      </c>
      <c r="AT133" s="139" t="s">
        <v>71</v>
      </c>
      <c r="AU133" s="139" t="s">
        <v>79</v>
      </c>
      <c r="AY133" s="139" t="s">
        <v>162</v>
      </c>
      <c r="BK133" s="140">
        <f>$BK$134</f>
        <v>0</v>
      </c>
    </row>
    <row r="134" spans="2:64" s="6" customFormat="1" ht="27" customHeight="1">
      <c r="B134" s="23"/>
      <c r="C134" s="142" t="s">
        <v>178</v>
      </c>
      <c r="D134" s="142" t="s">
        <v>163</v>
      </c>
      <c r="E134" s="143" t="s">
        <v>323</v>
      </c>
      <c r="F134" s="208" t="s">
        <v>324</v>
      </c>
      <c r="G134" s="209"/>
      <c r="H134" s="209"/>
      <c r="I134" s="209"/>
      <c r="J134" s="144" t="s">
        <v>166</v>
      </c>
      <c r="K134" s="145">
        <v>48.375</v>
      </c>
      <c r="L134" s="210">
        <v>0</v>
      </c>
      <c r="M134" s="209"/>
      <c r="N134" s="211">
        <f>ROUND($L$134*$K$134,2)</f>
        <v>0</v>
      </c>
      <c r="O134" s="209"/>
      <c r="P134" s="209"/>
      <c r="Q134" s="209"/>
      <c r="R134" s="25"/>
      <c r="T134" s="146"/>
      <c r="U134" s="31" t="s">
        <v>39</v>
      </c>
      <c r="V134" s="147">
        <v>0.02112</v>
      </c>
      <c r="W134" s="147">
        <f>$V$134*$K$134</f>
        <v>1.02168</v>
      </c>
      <c r="X134" s="147">
        <v>0.2916</v>
      </c>
      <c r="Y134" s="147">
        <f>$X$134*$K$134</f>
        <v>14.106150000000001</v>
      </c>
      <c r="Z134" s="147">
        <v>0</v>
      </c>
      <c r="AA134" s="148">
        <f>$Z$134*$K$134</f>
        <v>0</v>
      </c>
      <c r="AR134" s="6" t="s">
        <v>167</v>
      </c>
      <c r="AT134" s="6" t="s">
        <v>163</v>
      </c>
      <c r="AU134" s="6" t="s">
        <v>83</v>
      </c>
      <c r="AY134" s="6" t="s">
        <v>162</v>
      </c>
      <c r="BE134" s="99">
        <f>IF($U$134="základná",$N$134,0)</f>
        <v>0</v>
      </c>
      <c r="BF134" s="99">
        <f>IF($U$134="znížená",$N$134,0)</f>
        <v>0</v>
      </c>
      <c r="BG134" s="99">
        <f>IF($U$134="zákl. prenesená",$N$134,0)</f>
        <v>0</v>
      </c>
      <c r="BH134" s="99">
        <f>IF($U$134="zníž. prenesená",$N$134,0)</f>
        <v>0</v>
      </c>
      <c r="BI134" s="99">
        <f>IF($U$134="nulová",$N$134,0)</f>
        <v>0</v>
      </c>
      <c r="BJ134" s="6" t="s">
        <v>83</v>
      </c>
      <c r="BK134" s="99">
        <f>ROUND($L$134*$K$134,2)</f>
        <v>0</v>
      </c>
      <c r="BL134" s="6" t="s">
        <v>167</v>
      </c>
    </row>
    <row r="135" spans="2:63" s="131" customFormat="1" ht="30.75" customHeight="1">
      <c r="B135" s="132"/>
      <c r="C135" s="133"/>
      <c r="D135" s="141" t="s">
        <v>133</v>
      </c>
      <c r="E135" s="133"/>
      <c r="F135" s="133"/>
      <c r="G135" s="133"/>
      <c r="H135" s="133"/>
      <c r="I135" s="133"/>
      <c r="J135" s="133"/>
      <c r="K135" s="133"/>
      <c r="L135" s="133"/>
      <c r="M135" s="133"/>
      <c r="N135" s="206">
        <f>$BK$135</f>
        <v>0</v>
      </c>
      <c r="O135" s="207"/>
      <c r="P135" s="207"/>
      <c r="Q135" s="207"/>
      <c r="R135" s="135"/>
      <c r="T135" s="136"/>
      <c r="U135" s="133"/>
      <c r="V135" s="133"/>
      <c r="W135" s="137">
        <f>SUM($W$136:$W$140)</f>
        <v>1.4288741999999999</v>
      </c>
      <c r="X135" s="133"/>
      <c r="Y135" s="137">
        <f>SUM($Y$136:$Y$140)</f>
        <v>0</v>
      </c>
      <c r="Z135" s="133"/>
      <c r="AA135" s="138">
        <f>SUM($AA$136:$AA$140)</f>
        <v>0</v>
      </c>
      <c r="AR135" s="139" t="s">
        <v>72</v>
      </c>
      <c r="AT135" s="139" t="s">
        <v>71</v>
      </c>
      <c r="AU135" s="139" t="s">
        <v>79</v>
      </c>
      <c r="AY135" s="139" t="s">
        <v>162</v>
      </c>
      <c r="BK135" s="140">
        <f>SUM($BK$136:$BK$140)</f>
        <v>0</v>
      </c>
    </row>
    <row r="136" spans="2:64" s="6" customFormat="1" ht="27" customHeight="1">
      <c r="B136" s="23"/>
      <c r="C136" s="142" t="s">
        <v>181</v>
      </c>
      <c r="D136" s="142" t="s">
        <v>163</v>
      </c>
      <c r="E136" s="143" t="s">
        <v>201</v>
      </c>
      <c r="F136" s="208" t="s">
        <v>202</v>
      </c>
      <c r="G136" s="209"/>
      <c r="H136" s="209"/>
      <c r="I136" s="209"/>
      <c r="J136" s="144" t="s">
        <v>203</v>
      </c>
      <c r="K136" s="145">
        <v>0.585</v>
      </c>
      <c r="L136" s="210">
        <v>0</v>
      </c>
      <c r="M136" s="209"/>
      <c r="N136" s="211">
        <f>ROUND($L$136*$K$136,2)</f>
        <v>0</v>
      </c>
      <c r="O136" s="209"/>
      <c r="P136" s="209"/>
      <c r="Q136" s="209"/>
      <c r="R136" s="25"/>
      <c r="T136" s="146"/>
      <c r="U136" s="31" t="s">
        <v>39</v>
      </c>
      <c r="V136" s="147">
        <v>0.882</v>
      </c>
      <c r="W136" s="147">
        <f>$V$136*$K$136</f>
        <v>0.5159699999999999</v>
      </c>
      <c r="X136" s="147">
        <v>0</v>
      </c>
      <c r="Y136" s="147">
        <f>$X$136*$K$136</f>
        <v>0</v>
      </c>
      <c r="Z136" s="147">
        <v>0</v>
      </c>
      <c r="AA136" s="148">
        <f>$Z$136*$K$136</f>
        <v>0</v>
      </c>
      <c r="AR136" s="6" t="s">
        <v>167</v>
      </c>
      <c r="AT136" s="6" t="s">
        <v>163</v>
      </c>
      <c r="AU136" s="6" t="s">
        <v>83</v>
      </c>
      <c r="AY136" s="6" t="s">
        <v>162</v>
      </c>
      <c r="BE136" s="99">
        <f>IF($U$136="základná",$N$136,0)</f>
        <v>0</v>
      </c>
      <c r="BF136" s="99">
        <f>IF($U$136="znížená",$N$136,0)</f>
        <v>0</v>
      </c>
      <c r="BG136" s="99">
        <f>IF($U$136="zákl. prenesená",$N$136,0)</f>
        <v>0</v>
      </c>
      <c r="BH136" s="99">
        <f>IF($U$136="zníž. prenesená",$N$136,0)</f>
        <v>0</v>
      </c>
      <c r="BI136" s="99">
        <f>IF($U$136="nulová",$N$136,0)</f>
        <v>0</v>
      </c>
      <c r="BJ136" s="6" t="s">
        <v>83</v>
      </c>
      <c r="BK136" s="99">
        <f>ROUND($L$136*$K$136,2)</f>
        <v>0</v>
      </c>
      <c r="BL136" s="6" t="s">
        <v>167</v>
      </c>
    </row>
    <row r="137" spans="2:64" s="6" customFormat="1" ht="27" customHeight="1">
      <c r="B137" s="23"/>
      <c r="C137" s="142" t="s">
        <v>184</v>
      </c>
      <c r="D137" s="142" t="s">
        <v>163</v>
      </c>
      <c r="E137" s="143" t="s">
        <v>205</v>
      </c>
      <c r="F137" s="208" t="s">
        <v>206</v>
      </c>
      <c r="G137" s="209"/>
      <c r="H137" s="209"/>
      <c r="I137" s="209"/>
      <c r="J137" s="144" t="s">
        <v>203</v>
      </c>
      <c r="K137" s="145">
        <v>0.585</v>
      </c>
      <c r="L137" s="210">
        <v>0</v>
      </c>
      <c r="M137" s="209"/>
      <c r="N137" s="211">
        <f>ROUND($L$137*$K$137,2)</f>
        <v>0</v>
      </c>
      <c r="O137" s="209"/>
      <c r="P137" s="209"/>
      <c r="Q137" s="209"/>
      <c r="R137" s="25"/>
      <c r="T137" s="146"/>
      <c r="U137" s="31" t="s">
        <v>39</v>
      </c>
      <c r="V137" s="147">
        <v>0.59791</v>
      </c>
      <c r="W137" s="147">
        <f>$V$137*$K$137</f>
        <v>0.34977735</v>
      </c>
      <c r="X137" s="147">
        <v>0</v>
      </c>
      <c r="Y137" s="147">
        <f>$X$137*$K$137</f>
        <v>0</v>
      </c>
      <c r="Z137" s="147">
        <v>0</v>
      </c>
      <c r="AA137" s="148">
        <f>$Z$137*$K$137</f>
        <v>0</v>
      </c>
      <c r="AR137" s="6" t="s">
        <v>167</v>
      </c>
      <c r="AT137" s="6" t="s">
        <v>163</v>
      </c>
      <c r="AU137" s="6" t="s">
        <v>83</v>
      </c>
      <c r="AY137" s="6" t="s">
        <v>162</v>
      </c>
      <c r="BE137" s="99">
        <f>IF($U$137="základná",$N$137,0)</f>
        <v>0</v>
      </c>
      <c r="BF137" s="99">
        <f>IF($U$137="znížená",$N$137,0)</f>
        <v>0</v>
      </c>
      <c r="BG137" s="99">
        <f>IF($U$137="zákl. prenesená",$N$137,0)</f>
        <v>0</v>
      </c>
      <c r="BH137" s="99">
        <f>IF($U$137="zníž. prenesená",$N$137,0)</f>
        <v>0</v>
      </c>
      <c r="BI137" s="99">
        <f>IF($U$137="nulová",$N$137,0)</f>
        <v>0</v>
      </c>
      <c r="BJ137" s="6" t="s">
        <v>83</v>
      </c>
      <c r="BK137" s="99">
        <f>ROUND($L$137*$K$137,2)</f>
        <v>0</v>
      </c>
      <c r="BL137" s="6" t="s">
        <v>167</v>
      </c>
    </row>
    <row r="138" spans="2:64" s="6" customFormat="1" ht="27" customHeight="1">
      <c r="B138" s="23"/>
      <c r="C138" s="142" t="s">
        <v>187</v>
      </c>
      <c r="D138" s="142" t="s">
        <v>163</v>
      </c>
      <c r="E138" s="143" t="s">
        <v>208</v>
      </c>
      <c r="F138" s="208" t="s">
        <v>209</v>
      </c>
      <c r="G138" s="209"/>
      <c r="H138" s="209"/>
      <c r="I138" s="209"/>
      <c r="J138" s="144" t="s">
        <v>203</v>
      </c>
      <c r="K138" s="145">
        <v>5.85</v>
      </c>
      <c r="L138" s="210">
        <v>0</v>
      </c>
      <c r="M138" s="209"/>
      <c r="N138" s="211">
        <f>ROUND($L$138*$K$138,2)</f>
        <v>0</v>
      </c>
      <c r="O138" s="209"/>
      <c r="P138" s="209"/>
      <c r="Q138" s="209"/>
      <c r="R138" s="25"/>
      <c r="T138" s="146"/>
      <c r="U138" s="31" t="s">
        <v>39</v>
      </c>
      <c r="V138" s="147">
        <v>0.00722</v>
      </c>
      <c r="W138" s="147">
        <f>$V$138*$K$138</f>
        <v>0.042237</v>
      </c>
      <c r="X138" s="147">
        <v>0</v>
      </c>
      <c r="Y138" s="147">
        <f>$X$138*$K$138</f>
        <v>0</v>
      </c>
      <c r="Z138" s="147">
        <v>0</v>
      </c>
      <c r="AA138" s="148">
        <f>$Z$138*$K$138</f>
        <v>0</v>
      </c>
      <c r="AR138" s="6" t="s">
        <v>167</v>
      </c>
      <c r="AT138" s="6" t="s">
        <v>163</v>
      </c>
      <c r="AU138" s="6" t="s">
        <v>83</v>
      </c>
      <c r="AY138" s="6" t="s">
        <v>162</v>
      </c>
      <c r="BE138" s="99">
        <f>IF($U$138="základná",$N$138,0)</f>
        <v>0</v>
      </c>
      <c r="BF138" s="99">
        <f>IF($U$138="znížená",$N$138,0)</f>
        <v>0</v>
      </c>
      <c r="BG138" s="99">
        <f>IF($U$138="zákl. prenesená",$N$138,0)</f>
        <v>0</v>
      </c>
      <c r="BH138" s="99">
        <f>IF($U$138="zníž. prenesená",$N$138,0)</f>
        <v>0</v>
      </c>
      <c r="BI138" s="99">
        <f>IF($U$138="nulová",$N$138,0)</f>
        <v>0</v>
      </c>
      <c r="BJ138" s="6" t="s">
        <v>83</v>
      </c>
      <c r="BK138" s="99">
        <f>ROUND($L$138*$K$138,2)</f>
        <v>0</v>
      </c>
      <c r="BL138" s="6" t="s">
        <v>167</v>
      </c>
    </row>
    <row r="139" spans="2:64" s="6" customFormat="1" ht="27" customHeight="1">
      <c r="B139" s="23"/>
      <c r="C139" s="142" t="s">
        <v>190</v>
      </c>
      <c r="D139" s="142" t="s">
        <v>163</v>
      </c>
      <c r="E139" s="143" t="s">
        <v>211</v>
      </c>
      <c r="F139" s="208" t="s">
        <v>212</v>
      </c>
      <c r="G139" s="209"/>
      <c r="H139" s="209"/>
      <c r="I139" s="209"/>
      <c r="J139" s="144" t="s">
        <v>203</v>
      </c>
      <c r="K139" s="145">
        <v>0.585</v>
      </c>
      <c r="L139" s="210">
        <v>0</v>
      </c>
      <c r="M139" s="209"/>
      <c r="N139" s="211">
        <f>ROUND($L$139*$K$139,2)</f>
        <v>0</v>
      </c>
      <c r="O139" s="209"/>
      <c r="P139" s="209"/>
      <c r="Q139" s="209"/>
      <c r="R139" s="25"/>
      <c r="T139" s="146"/>
      <c r="U139" s="31" t="s">
        <v>39</v>
      </c>
      <c r="V139" s="147">
        <v>0.89041</v>
      </c>
      <c r="W139" s="147">
        <f>$V$139*$K$139</f>
        <v>0.52088985</v>
      </c>
      <c r="X139" s="147">
        <v>0</v>
      </c>
      <c r="Y139" s="147">
        <f>$X$139*$K$139</f>
        <v>0</v>
      </c>
      <c r="Z139" s="147">
        <v>0</v>
      </c>
      <c r="AA139" s="148">
        <f>$Z$139*$K$139</f>
        <v>0</v>
      </c>
      <c r="AR139" s="6" t="s">
        <v>167</v>
      </c>
      <c r="AT139" s="6" t="s">
        <v>163</v>
      </c>
      <c r="AU139" s="6" t="s">
        <v>83</v>
      </c>
      <c r="AY139" s="6" t="s">
        <v>162</v>
      </c>
      <c r="BE139" s="99">
        <f>IF($U$139="základná",$N$139,0)</f>
        <v>0</v>
      </c>
      <c r="BF139" s="99">
        <f>IF($U$139="znížená",$N$139,0)</f>
        <v>0</v>
      </c>
      <c r="BG139" s="99">
        <f>IF($U$139="zákl. prenesená",$N$139,0)</f>
        <v>0</v>
      </c>
      <c r="BH139" s="99">
        <f>IF($U$139="zníž. prenesená",$N$139,0)</f>
        <v>0</v>
      </c>
      <c r="BI139" s="99">
        <f>IF($U$139="nulová",$N$139,0)</f>
        <v>0</v>
      </c>
      <c r="BJ139" s="6" t="s">
        <v>83</v>
      </c>
      <c r="BK139" s="99">
        <f>ROUND($L$139*$K$139,2)</f>
        <v>0</v>
      </c>
      <c r="BL139" s="6" t="s">
        <v>167</v>
      </c>
    </row>
    <row r="140" spans="2:64" s="6" customFormat="1" ht="27" customHeight="1">
      <c r="B140" s="23"/>
      <c r="C140" s="142" t="s">
        <v>193</v>
      </c>
      <c r="D140" s="142" t="s">
        <v>163</v>
      </c>
      <c r="E140" s="143" t="s">
        <v>214</v>
      </c>
      <c r="F140" s="208" t="s">
        <v>215</v>
      </c>
      <c r="G140" s="209"/>
      <c r="H140" s="209"/>
      <c r="I140" s="209"/>
      <c r="J140" s="144" t="s">
        <v>203</v>
      </c>
      <c r="K140" s="145">
        <v>0.585</v>
      </c>
      <c r="L140" s="210">
        <v>0</v>
      </c>
      <c r="M140" s="209"/>
      <c r="N140" s="211">
        <f>ROUND($L$140*$K$140,2)</f>
        <v>0</v>
      </c>
      <c r="O140" s="209"/>
      <c r="P140" s="209"/>
      <c r="Q140" s="209"/>
      <c r="R140" s="25"/>
      <c r="T140" s="146"/>
      <c r="U140" s="31" t="s">
        <v>39</v>
      </c>
      <c r="V140" s="147">
        <v>0</v>
      </c>
      <c r="W140" s="147">
        <f>$V$140*$K$140</f>
        <v>0</v>
      </c>
      <c r="X140" s="147">
        <v>0</v>
      </c>
      <c r="Y140" s="147">
        <f>$X$140*$K$140</f>
        <v>0</v>
      </c>
      <c r="Z140" s="147">
        <v>0</v>
      </c>
      <c r="AA140" s="148">
        <f>$Z$140*$K$140</f>
        <v>0</v>
      </c>
      <c r="AR140" s="6" t="s">
        <v>167</v>
      </c>
      <c r="AT140" s="6" t="s">
        <v>163</v>
      </c>
      <c r="AU140" s="6" t="s">
        <v>83</v>
      </c>
      <c r="AY140" s="6" t="s">
        <v>162</v>
      </c>
      <c r="BE140" s="99">
        <f>IF($U$140="základná",$N$140,0)</f>
        <v>0</v>
      </c>
      <c r="BF140" s="99">
        <f>IF($U$140="znížená",$N$140,0)</f>
        <v>0</v>
      </c>
      <c r="BG140" s="99">
        <f>IF($U$140="zákl. prenesená",$N$140,0)</f>
        <v>0</v>
      </c>
      <c r="BH140" s="99">
        <f>IF($U$140="zníž. prenesená",$N$140,0)</f>
        <v>0</v>
      </c>
      <c r="BI140" s="99">
        <f>IF($U$140="nulová",$N$140,0)</f>
        <v>0</v>
      </c>
      <c r="BJ140" s="6" t="s">
        <v>83</v>
      </c>
      <c r="BK140" s="99">
        <f>ROUND($L$140*$K$140,2)</f>
        <v>0</v>
      </c>
      <c r="BL140" s="6" t="s">
        <v>167</v>
      </c>
    </row>
    <row r="141" spans="2:63" s="131" customFormat="1" ht="30.75" customHeight="1">
      <c r="B141" s="132"/>
      <c r="C141" s="133"/>
      <c r="D141" s="141" t="s">
        <v>134</v>
      </c>
      <c r="E141" s="133"/>
      <c r="F141" s="133"/>
      <c r="G141" s="133"/>
      <c r="H141" s="133"/>
      <c r="I141" s="133"/>
      <c r="J141" s="133"/>
      <c r="K141" s="133"/>
      <c r="L141" s="133"/>
      <c r="M141" s="133"/>
      <c r="N141" s="206">
        <f>$BK$141</f>
        <v>0</v>
      </c>
      <c r="O141" s="207"/>
      <c r="P141" s="207"/>
      <c r="Q141" s="207"/>
      <c r="R141" s="135"/>
      <c r="T141" s="136"/>
      <c r="U141" s="133"/>
      <c r="V141" s="133"/>
      <c r="W141" s="137">
        <f>$W$142</f>
        <v>0</v>
      </c>
      <c r="X141" s="133"/>
      <c r="Y141" s="137">
        <f>$Y$142</f>
        <v>0</v>
      </c>
      <c r="Z141" s="133"/>
      <c r="AA141" s="138">
        <f>$AA$142</f>
        <v>0</v>
      </c>
      <c r="AR141" s="139" t="s">
        <v>72</v>
      </c>
      <c r="AT141" s="139" t="s">
        <v>71</v>
      </c>
      <c r="AU141" s="139" t="s">
        <v>79</v>
      </c>
      <c r="AY141" s="139" t="s">
        <v>162</v>
      </c>
      <c r="BK141" s="140">
        <f>$BK$142</f>
        <v>0</v>
      </c>
    </row>
    <row r="142" spans="2:64" s="6" customFormat="1" ht="27" customHeight="1">
      <c r="B142" s="23"/>
      <c r="C142" s="142" t="s">
        <v>197</v>
      </c>
      <c r="D142" s="142" t="s">
        <v>163</v>
      </c>
      <c r="E142" s="143" t="s">
        <v>217</v>
      </c>
      <c r="F142" s="208" t="s">
        <v>218</v>
      </c>
      <c r="G142" s="209"/>
      <c r="H142" s="209"/>
      <c r="I142" s="209"/>
      <c r="J142" s="144" t="s">
        <v>203</v>
      </c>
      <c r="K142" s="145">
        <v>14.106</v>
      </c>
      <c r="L142" s="210">
        <v>0</v>
      </c>
      <c r="M142" s="209"/>
      <c r="N142" s="211">
        <f>ROUND($L$142*$K$142,2)</f>
        <v>0</v>
      </c>
      <c r="O142" s="209"/>
      <c r="P142" s="209"/>
      <c r="Q142" s="209"/>
      <c r="R142" s="25"/>
      <c r="T142" s="146"/>
      <c r="U142" s="31" t="s">
        <v>39</v>
      </c>
      <c r="V142" s="147">
        <v>0</v>
      </c>
      <c r="W142" s="147">
        <f>$V$142*$K$142</f>
        <v>0</v>
      </c>
      <c r="X142" s="147">
        <v>0</v>
      </c>
      <c r="Y142" s="147">
        <f>$X$142*$K$142</f>
        <v>0</v>
      </c>
      <c r="Z142" s="147">
        <v>0</v>
      </c>
      <c r="AA142" s="148">
        <f>$Z$142*$K$142</f>
        <v>0</v>
      </c>
      <c r="AR142" s="6" t="s">
        <v>167</v>
      </c>
      <c r="AT142" s="6" t="s">
        <v>163</v>
      </c>
      <c r="AU142" s="6" t="s">
        <v>83</v>
      </c>
      <c r="AY142" s="6" t="s">
        <v>162</v>
      </c>
      <c r="BE142" s="99">
        <f>IF($U$142="základná",$N$142,0)</f>
        <v>0</v>
      </c>
      <c r="BF142" s="99">
        <f>IF($U$142="znížená",$N$142,0)</f>
        <v>0</v>
      </c>
      <c r="BG142" s="99">
        <f>IF($U$142="zákl. prenesená",$N$142,0)</f>
        <v>0</v>
      </c>
      <c r="BH142" s="99">
        <f>IF($U$142="zníž. prenesená",$N$142,0)</f>
        <v>0</v>
      </c>
      <c r="BI142" s="99">
        <f>IF($U$142="nulová",$N$142,0)</f>
        <v>0</v>
      </c>
      <c r="BJ142" s="6" t="s">
        <v>83</v>
      </c>
      <c r="BK142" s="99">
        <f>ROUND($L$142*$K$142,2)</f>
        <v>0</v>
      </c>
      <c r="BL142" s="6" t="s">
        <v>167</v>
      </c>
    </row>
    <row r="143" spans="2:63" s="131" customFormat="1" ht="37.5" customHeight="1">
      <c r="B143" s="132"/>
      <c r="C143" s="133"/>
      <c r="D143" s="134" t="s">
        <v>135</v>
      </c>
      <c r="E143" s="133"/>
      <c r="F143" s="133"/>
      <c r="G143" s="133"/>
      <c r="H143" s="133"/>
      <c r="I143" s="133"/>
      <c r="J143" s="133"/>
      <c r="K143" s="133"/>
      <c r="L143" s="133"/>
      <c r="M143" s="133"/>
      <c r="N143" s="204">
        <f>$BK$143</f>
        <v>0</v>
      </c>
      <c r="O143" s="207"/>
      <c r="P143" s="207"/>
      <c r="Q143" s="207"/>
      <c r="R143" s="135"/>
      <c r="T143" s="136"/>
      <c r="U143" s="133"/>
      <c r="V143" s="133"/>
      <c r="W143" s="137">
        <f>$W$144+$W$147</f>
        <v>19.45807717</v>
      </c>
      <c r="X143" s="133"/>
      <c r="Y143" s="137">
        <f>$Y$144+$Y$147</f>
        <v>1.2999427</v>
      </c>
      <c r="Z143" s="133"/>
      <c r="AA143" s="138">
        <f>$AA$144+$AA$147</f>
        <v>0.585</v>
      </c>
      <c r="AR143" s="139" t="s">
        <v>72</v>
      </c>
      <c r="AT143" s="139" t="s">
        <v>71</v>
      </c>
      <c r="AU143" s="139" t="s">
        <v>72</v>
      </c>
      <c r="AY143" s="139" t="s">
        <v>162</v>
      </c>
      <c r="BK143" s="140">
        <f>$BK$144+$BK$147</f>
        <v>0</v>
      </c>
    </row>
    <row r="144" spans="2:63" s="131" customFormat="1" ht="21" customHeight="1">
      <c r="B144" s="132"/>
      <c r="C144" s="133"/>
      <c r="D144" s="141" t="s">
        <v>312</v>
      </c>
      <c r="E144" s="133"/>
      <c r="F144" s="133"/>
      <c r="G144" s="133"/>
      <c r="H144" s="133"/>
      <c r="I144" s="133"/>
      <c r="J144" s="133"/>
      <c r="K144" s="133"/>
      <c r="L144" s="133"/>
      <c r="M144" s="133"/>
      <c r="N144" s="206">
        <f>$BK$144</f>
        <v>0</v>
      </c>
      <c r="O144" s="207"/>
      <c r="P144" s="207"/>
      <c r="Q144" s="207"/>
      <c r="R144" s="135"/>
      <c r="T144" s="136"/>
      <c r="U144" s="133"/>
      <c r="V144" s="133"/>
      <c r="W144" s="137">
        <f>SUM($W$145:$W$146)</f>
        <v>3.27082717</v>
      </c>
      <c r="X144" s="133"/>
      <c r="Y144" s="137">
        <f>SUM($Y$145:$Y$146)</f>
        <v>0.05587395</v>
      </c>
      <c r="Z144" s="133"/>
      <c r="AA144" s="138">
        <f>SUM($AA$145:$AA$146)</f>
        <v>0</v>
      </c>
      <c r="AR144" s="139" t="s">
        <v>83</v>
      </c>
      <c r="AT144" s="139" t="s">
        <v>71</v>
      </c>
      <c r="AU144" s="139" t="s">
        <v>79</v>
      </c>
      <c r="AY144" s="139" t="s">
        <v>162</v>
      </c>
      <c r="BK144" s="140">
        <f>SUM($BK$145:$BK$146)</f>
        <v>0</v>
      </c>
    </row>
    <row r="145" spans="2:64" s="6" customFormat="1" ht="27" customHeight="1">
      <c r="B145" s="23"/>
      <c r="C145" s="142" t="s">
        <v>200</v>
      </c>
      <c r="D145" s="142" t="s">
        <v>163</v>
      </c>
      <c r="E145" s="143" t="s">
        <v>325</v>
      </c>
      <c r="F145" s="208" t="s">
        <v>326</v>
      </c>
      <c r="G145" s="209"/>
      <c r="H145" s="209"/>
      <c r="I145" s="209"/>
      <c r="J145" s="144" t="s">
        <v>166</v>
      </c>
      <c r="K145" s="145">
        <v>33.863</v>
      </c>
      <c r="L145" s="210">
        <v>0</v>
      </c>
      <c r="M145" s="209"/>
      <c r="N145" s="211">
        <f>ROUND($L$145*$K$145,2)</f>
        <v>0</v>
      </c>
      <c r="O145" s="209"/>
      <c r="P145" s="209"/>
      <c r="Q145" s="209"/>
      <c r="R145" s="25"/>
      <c r="T145" s="146"/>
      <c r="U145" s="31" t="s">
        <v>39</v>
      </c>
      <c r="V145" s="147">
        <v>0.09659</v>
      </c>
      <c r="W145" s="147">
        <f>$V$145*$K$145</f>
        <v>3.27082717</v>
      </c>
      <c r="X145" s="147">
        <v>0.00165</v>
      </c>
      <c r="Y145" s="147">
        <f>$X$145*$K$145</f>
        <v>0.05587395</v>
      </c>
      <c r="Z145" s="147">
        <v>0</v>
      </c>
      <c r="AA145" s="148">
        <f>$Z$145*$K$145</f>
        <v>0</v>
      </c>
      <c r="AR145" s="6" t="s">
        <v>210</v>
      </c>
      <c r="AT145" s="6" t="s">
        <v>163</v>
      </c>
      <c r="AU145" s="6" t="s">
        <v>83</v>
      </c>
      <c r="AY145" s="6" t="s">
        <v>162</v>
      </c>
      <c r="BE145" s="99">
        <f>IF($U$145="základná",$N$145,0)</f>
        <v>0</v>
      </c>
      <c r="BF145" s="99">
        <f>IF($U$145="znížená",$N$145,0)</f>
        <v>0</v>
      </c>
      <c r="BG145" s="99">
        <f>IF($U$145="zákl. prenesená",$N$145,0)</f>
        <v>0</v>
      </c>
      <c r="BH145" s="99">
        <f>IF($U$145="zníž. prenesená",$N$145,0)</f>
        <v>0</v>
      </c>
      <c r="BI145" s="99">
        <f>IF($U$145="nulová",$N$145,0)</f>
        <v>0</v>
      </c>
      <c r="BJ145" s="6" t="s">
        <v>83</v>
      </c>
      <c r="BK145" s="99">
        <f>ROUND($L$145*$K$145,2)</f>
        <v>0</v>
      </c>
      <c r="BL145" s="6" t="s">
        <v>210</v>
      </c>
    </row>
    <row r="146" spans="2:64" s="6" customFormat="1" ht="27" customHeight="1">
      <c r="B146" s="23"/>
      <c r="C146" s="142" t="s">
        <v>204</v>
      </c>
      <c r="D146" s="142" t="s">
        <v>163</v>
      </c>
      <c r="E146" s="143" t="s">
        <v>327</v>
      </c>
      <c r="F146" s="208" t="s">
        <v>328</v>
      </c>
      <c r="G146" s="209"/>
      <c r="H146" s="209"/>
      <c r="I146" s="209"/>
      <c r="J146" s="144" t="s">
        <v>224</v>
      </c>
      <c r="K146" s="149">
        <v>0</v>
      </c>
      <c r="L146" s="210">
        <v>0</v>
      </c>
      <c r="M146" s="209"/>
      <c r="N146" s="211">
        <f>ROUND($L$146*$K$146,2)</f>
        <v>0</v>
      </c>
      <c r="O146" s="209"/>
      <c r="P146" s="209"/>
      <c r="Q146" s="209"/>
      <c r="R146" s="25"/>
      <c r="T146" s="146"/>
      <c r="U146" s="31" t="s">
        <v>39</v>
      </c>
      <c r="V146" s="147">
        <v>0</v>
      </c>
      <c r="W146" s="147">
        <f>$V$146*$K$146</f>
        <v>0</v>
      </c>
      <c r="X146" s="147">
        <v>0</v>
      </c>
      <c r="Y146" s="147">
        <f>$X$146*$K$146</f>
        <v>0</v>
      </c>
      <c r="Z146" s="147">
        <v>0</v>
      </c>
      <c r="AA146" s="148">
        <f>$Z$146*$K$146</f>
        <v>0</v>
      </c>
      <c r="AR146" s="6" t="s">
        <v>210</v>
      </c>
      <c r="AT146" s="6" t="s">
        <v>163</v>
      </c>
      <c r="AU146" s="6" t="s">
        <v>83</v>
      </c>
      <c r="AY146" s="6" t="s">
        <v>162</v>
      </c>
      <c r="BE146" s="99">
        <f>IF($U$146="základná",$N$146,0)</f>
        <v>0</v>
      </c>
      <c r="BF146" s="99">
        <f>IF($U$146="znížená",$N$146,0)</f>
        <v>0</v>
      </c>
      <c r="BG146" s="99">
        <f>IF($U$146="zákl. prenesená",$N$146,0)</f>
        <v>0</v>
      </c>
      <c r="BH146" s="99">
        <f>IF($U$146="zníž. prenesená",$N$146,0)</f>
        <v>0</v>
      </c>
      <c r="BI146" s="99">
        <f>IF($U$146="nulová",$N$146,0)</f>
        <v>0</v>
      </c>
      <c r="BJ146" s="6" t="s">
        <v>83</v>
      </c>
      <c r="BK146" s="99">
        <f>ROUND($L$146*$K$146,2)</f>
        <v>0</v>
      </c>
      <c r="BL146" s="6" t="s">
        <v>210</v>
      </c>
    </row>
    <row r="147" spans="2:63" s="131" customFormat="1" ht="30.75" customHeight="1">
      <c r="B147" s="132"/>
      <c r="C147" s="133"/>
      <c r="D147" s="141" t="s">
        <v>137</v>
      </c>
      <c r="E147" s="133"/>
      <c r="F147" s="133"/>
      <c r="G147" s="133"/>
      <c r="H147" s="133"/>
      <c r="I147" s="133"/>
      <c r="J147" s="133"/>
      <c r="K147" s="133"/>
      <c r="L147" s="133"/>
      <c r="M147" s="133"/>
      <c r="N147" s="206">
        <f>$BK$147</f>
        <v>0</v>
      </c>
      <c r="O147" s="207"/>
      <c r="P147" s="207"/>
      <c r="Q147" s="207"/>
      <c r="R147" s="135"/>
      <c r="T147" s="136"/>
      <c r="U147" s="133"/>
      <c r="V147" s="133"/>
      <c r="W147" s="137">
        <f>SUM($W$148:$W$153)</f>
        <v>16.18725</v>
      </c>
      <c r="X147" s="133"/>
      <c r="Y147" s="137">
        <f>SUM($Y$148:$Y$153)</f>
        <v>1.2440687499999998</v>
      </c>
      <c r="Z147" s="133"/>
      <c r="AA147" s="138">
        <f>SUM($AA$148:$AA$153)</f>
        <v>0.585</v>
      </c>
      <c r="AR147" s="139" t="s">
        <v>83</v>
      </c>
      <c r="AT147" s="139" t="s">
        <v>71</v>
      </c>
      <c r="AU147" s="139" t="s">
        <v>79</v>
      </c>
      <c r="AY147" s="139" t="s">
        <v>162</v>
      </c>
      <c r="BK147" s="140">
        <f>SUM($BK$148:$BK$153)</f>
        <v>0</v>
      </c>
    </row>
    <row r="148" spans="2:64" s="6" customFormat="1" ht="15.75" customHeight="1">
      <c r="B148" s="23"/>
      <c r="C148" s="142" t="s">
        <v>207</v>
      </c>
      <c r="D148" s="142" t="s">
        <v>163</v>
      </c>
      <c r="E148" s="143" t="s">
        <v>329</v>
      </c>
      <c r="F148" s="208" t="s">
        <v>330</v>
      </c>
      <c r="G148" s="209"/>
      <c r="H148" s="209"/>
      <c r="I148" s="209"/>
      <c r="J148" s="144" t="s">
        <v>265</v>
      </c>
      <c r="K148" s="145">
        <v>1</v>
      </c>
      <c r="L148" s="210">
        <v>0</v>
      </c>
      <c r="M148" s="209"/>
      <c r="N148" s="211">
        <f>ROUND($L$148*$K$148,2)</f>
        <v>0</v>
      </c>
      <c r="O148" s="209"/>
      <c r="P148" s="209"/>
      <c r="Q148" s="209"/>
      <c r="R148" s="25"/>
      <c r="T148" s="146"/>
      <c r="U148" s="31" t="s">
        <v>39</v>
      </c>
      <c r="V148" s="147">
        <v>0.303</v>
      </c>
      <c r="W148" s="147">
        <f>$V$148*$K$148</f>
        <v>0.303</v>
      </c>
      <c r="X148" s="147">
        <v>0.585</v>
      </c>
      <c r="Y148" s="147">
        <f>$X$148*$K$148</f>
        <v>0.585</v>
      </c>
      <c r="Z148" s="147">
        <v>0.585</v>
      </c>
      <c r="AA148" s="148">
        <f>$Z$148*$K$148</f>
        <v>0.585</v>
      </c>
      <c r="AR148" s="6" t="s">
        <v>210</v>
      </c>
      <c r="AT148" s="6" t="s">
        <v>163</v>
      </c>
      <c r="AU148" s="6" t="s">
        <v>83</v>
      </c>
      <c r="AY148" s="6" t="s">
        <v>162</v>
      </c>
      <c r="BE148" s="99">
        <f>IF($U$148="základná",$N$148,0)</f>
        <v>0</v>
      </c>
      <c r="BF148" s="99">
        <f>IF($U$148="znížená",$N$148,0)</f>
        <v>0</v>
      </c>
      <c r="BG148" s="99">
        <f>IF($U$148="zákl. prenesená",$N$148,0)</f>
        <v>0</v>
      </c>
      <c r="BH148" s="99">
        <f>IF($U$148="zníž. prenesená",$N$148,0)</f>
        <v>0</v>
      </c>
      <c r="BI148" s="99">
        <f>IF($U$148="nulová",$N$148,0)</f>
        <v>0</v>
      </c>
      <c r="BJ148" s="6" t="s">
        <v>83</v>
      </c>
      <c r="BK148" s="99">
        <f>ROUND($L$148*$K$148,2)</f>
        <v>0</v>
      </c>
      <c r="BL148" s="6" t="s">
        <v>210</v>
      </c>
    </row>
    <row r="149" spans="2:64" s="6" customFormat="1" ht="27" customHeight="1">
      <c r="B149" s="23"/>
      <c r="C149" s="142" t="s">
        <v>210</v>
      </c>
      <c r="D149" s="142" t="s">
        <v>163</v>
      </c>
      <c r="E149" s="143" t="s">
        <v>331</v>
      </c>
      <c r="F149" s="208" t="s">
        <v>332</v>
      </c>
      <c r="G149" s="209"/>
      <c r="H149" s="209"/>
      <c r="I149" s="209"/>
      <c r="J149" s="144" t="s">
        <v>265</v>
      </c>
      <c r="K149" s="145">
        <v>1</v>
      </c>
      <c r="L149" s="210">
        <v>0</v>
      </c>
      <c r="M149" s="209"/>
      <c r="N149" s="211">
        <f>ROUND($L$149*$K$149,2)</f>
        <v>0</v>
      </c>
      <c r="O149" s="209"/>
      <c r="P149" s="209"/>
      <c r="Q149" s="209"/>
      <c r="R149" s="25"/>
      <c r="T149" s="146"/>
      <c r="U149" s="31" t="s">
        <v>39</v>
      </c>
      <c r="V149" s="147">
        <v>8.907</v>
      </c>
      <c r="W149" s="147">
        <f>$V$149*$K$149</f>
        <v>8.907</v>
      </c>
      <c r="X149" s="147">
        <v>2E-05</v>
      </c>
      <c r="Y149" s="147">
        <f>$X$149*$K$149</f>
        <v>2E-05</v>
      </c>
      <c r="Z149" s="147">
        <v>0</v>
      </c>
      <c r="AA149" s="148">
        <f>$Z$149*$K$149</f>
        <v>0</v>
      </c>
      <c r="AR149" s="6" t="s">
        <v>210</v>
      </c>
      <c r="AT149" s="6" t="s">
        <v>163</v>
      </c>
      <c r="AU149" s="6" t="s">
        <v>83</v>
      </c>
      <c r="AY149" s="6" t="s">
        <v>162</v>
      </c>
      <c r="BE149" s="99">
        <f>IF($U$149="základná",$N$149,0)</f>
        <v>0</v>
      </c>
      <c r="BF149" s="99">
        <f>IF($U$149="znížená",$N$149,0)</f>
        <v>0</v>
      </c>
      <c r="BG149" s="99">
        <f>IF($U$149="zákl. prenesená",$N$149,0)</f>
        <v>0</v>
      </c>
      <c r="BH149" s="99">
        <f>IF($U$149="zníž. prenesená",$N$149,0)</f>
        <v>0</v>
      </c>
      <c r="BI149" s="99">
        <f>IF($U$149="nulová",$N$149,0)</f>
        <v>0</v>
      </c>
      <c r="BJ149" s="6" t="s">
        <v>83</v>
      </c>
      <c r="BK149" s="99">
        <f>ROUND($L$149*$K$149,2)</f>
        <v>0</v>
      </c>
      <c r="BL149" s="6" t="s">
        <v>210</v>
      </c>
    </row>
    <row r="150" spans="2:64" s="6" customFormat="1" ht="27" customHeight="1">
      <c r="B150" s="23"/>
      <c r="C150" s="142" t="s">
        <v>213</v>
      </c>
      <c r="D150" s="142" t="s">
        <v>163</v>
      </c>
      <c r="E150" s="143" t="s">
        <v>333</v>
      </c>
      <c r="F150" s="208" t="s">
        <v>334</v>
      </c>
      <c r="G150" s="209"/>
      <c r="H150" s="209"/>
      <c r="I150" s="209"/>
      <c r="J150" s="144" t="s">
        <v>265</v>
      </c>
      <c r="K150" s="145">
        <v>1</v>
      </c>
      <c r="L150" s="210">
        <v>0</v>
      </c>
      <c r="M150" s="209"/>
      <c r="N150" s="211">
        <f>ROUND($L$150*$K$150,2)</f>
        <v>0</v>
      </c>
      <c r="O150" s="209"/>
      <c r="P150" s="209"/>
      <c r="Q150" s="209"/>
      <c r="R150" s="25"/>
      <c r="T150" s="146"/>
      <c r="U150" s="31" t="s">
        <v>39</v>
      </c>
      <c r="V150" s="147">
        <v>1.3361</v>
      </c>
      <c r="W150" s="147">
        <f>$V$150*$K$150</f>
        <v>1.3361</v>
      </c>
      <c r="X150" s="147">
        <v>0</v>
      </c>
      <c r="Y150" s="147">
        <f>$X$150*$K$150</f>
        <v>0</v>
      </c>
      <c r="Z150" s="147">
        <v>0</v>
      </c>
      <c r="AA150" s="148">
        <f>$Z$150*$K$150</f>
        <v>0</v>
      </c>
      <c r="AR150" s="6" t="s">
        <v>210</v>
      </c>
      <c r="AT150" s="6" t="s">
        <v>163</v>
      </c>
      <c r="AU150" s="6" t="s">
        <v>83</v>
      </c>
      <c r="AY150" s="6" t="s">
        <v>162</v>
      </c>
      <c r="BE150" s="99">
        <f>IF($U$150="základná",$N$150,0)</f>
        <v>0</v>
      </c>
      <c r="BF150" s="99">
        <f>IF($U$150="znížená",$N$150,0)</f>
        <v>0</v>
      </c>
      <c r="BG150" s="99">
        <f>IF($U$150="zákl. prenesená",$N$150,0)</f>
        <v>0</v>
      </c>
      <c r="BH150" s="99">
        <f>IF($U$150="zníž. prenesená",$N$150,0)</f>
        <v>0</v>
      </c>
      <c r="BI150" s="99">
        <f>IF($U$150="nulová",$N$150,0)</f>
        <v>0</v>
      </c>
      <c r="BJ150" s="6" t="s">
        <v>83</v>
      </c>
      <c r="BK150" s="99">
        <f>ROUND($L$150*$K$150,2)</f>
        <v>0</v>
      </c>
      <c r="BL150" s="6" t="s">
        <v>210</v>
      </c>
    </row>
    <row r="151" spans="2:64" s="6" customFormat="1" ht="39" customHeight="1">
      <c r="B151" s="23"/>
      <c r="C151" s="142" t="s">
        <v>216</v>
      </c>
      <c r="D151" s="142" t="s">
        <v>163</v>
      </c>
      <c r="E151" s="143" t="s">
        <v>335</v>
      </c>
      <c r="F151" s="208" t="s">
        <v>336</v>
      </c>
      <c r="G151" s="209"/>
      <c r="H151" s="209"/>
      <c r="I151" s="209"/>
      <c r="J151" s="144" t="s">
        <v>196</v>
      </c>
      <c r="K151" s="145">
        <v>10.975</v>
      </c>
      <c r="L151" s="210">
        <v>0</v>
      </c>
      <c r="M151" s="209"/>
      <c r="N151" s="211">
        <f>ROUND($L$151*$K$151,2)</f>
        <v>0</v>
      </c>
      <c r="O151" s="209"/>
      <c r="P151" s="209"/>
      <c r="Q151" s="209"/>
      <c r="R151" s="25"/>
      <c r="T151" s="146"/>
      <c r="U151" s="31" t="s">
        <v>39</v>
      </c>
      <c r="V151" s="147">
        <v>0.514</v>
      </c>
      <c r="W151" s="147">
        <f>$V$151*$K$151</f>
        <v>5.64115</v>
      </c>
      <c r="X151" s="147">
        <v>5E-05</v>
      </c>
      <c r="Y151" s="147">
        <f>$X$151*$K$151</f>
        <v>0.00054875</v>
      </c>
      <c r="Z151" s="147">
        <v>0</v>
      </c>
      <c r="AA151" s="148">
        <f>$Z$151*$K$151</f>
        <v>0</v>
      </c>
      <c r="AR151" s="6" t="s">
        <v>210</v>
      </c>
      <c r="AT151" s="6" t="s">
        <v>163</v>
      </c>
      <c r="AU151" s="6" t="s">
        <v>83</v>
      </c>
      <c r="AY151" s="6" t="s">
        <v>162</v>
      </c>
      <c r="BE151" s="99">
        <f>IF($U$151="základná",$N$151,0)</f>
        <v>0</v>
      </c>
      <c r="BF151" s="99">
        <f>IF($U$151="znížená",$N$151,0)</f>
        <v>0</v>
      </c>
      <c r="BG151" s="99">
        <f>IF($U$151="zákl. prenesená",$N$151,0)</f>
        <v>0</v>
      </c>
      <c r="BH151" s="99">
        <f>IF($U$151="zníž. prenesená",$N$151,0)</f>
        <v>0</v>
      </c>
      <c r="BI151" s="99">
        <f>IF($U$151="nulová",$N$151,0)</f>
        <v>0</v>
      </c>
      <c r="BJ151" s="6" t="s">
        <v>83</v>
      </c>
      <c r="BK151" s="99">
        <f>ROUND($L$151*$K$151,2)</f>
        <v>0</v>
      </c>
      <c r="BL151" s="6" t="s">
        <v>210</v>
      </c>
    </row>
    <row r="152" spans="2:64" s="6" customFormat="1" ht="15.75" customHeight="1">
      <c r="B152" s="23"/>
      <c r="C152" s="150" t="s">
        <v>219</v>
      </c>
      <c r="D152" s="150" t="s">
        <v>229</v>
      </c>
      <c r="E152" s="151" t="s">
        <v>337</v>
      </c>
      <c r="F152" s="212" t="s">
        <v>338</v>
      </c>
      <c r="G152" s="213"/>
      <c r="H152" s="213"/>
      <c r="I152" s="213"/>
      <c r="J152" s="152" t="s">
        <v>196</v>
      </c>
      <c r="K152" s="153">
        <v>10.975</v>
      </c>
      <c r="L152" s="214">
        <v>0</v>
      </c>
      <c r="M152" s="213"/>
      <c r="N152" s="215">
        <f>ROUND($L$152*$K$152,2)</f>
        <v>0</v>
      </c>
      <c r="O152" s="209"/>
      <c r="P152" s="209"/>
      <c r="Q152" s="209"/>
      <c r="R152" s="25"/>
      <c r="T152" s="146"/>
      <c r="U152" s="31" t="s">
        <v>39</v>
      </c>
      <c r="V152" s="147">
        <v>0</v>
      </c>
      <c r="W152" s="147">
        <f>$V$152*$K$152</f>
        <v>0</v>
      </c>
      <c r="X152" s="147">
        <v>0.06</v>
      </c>
      <c r="Y152" s="147">
        <f>$X$152*$K$152</f>
        <v>0.6585</v>
      </c>
      <c r="Z152" s="147">
        <v>0</v>
      </c>
      <c r="AA152" s="148">
        <f>$Z$152*$K$152</f>
        <v>0</v>
      </c>
      <c r="AR152" s="6" t="s">
        <v>232</v>
      </c>
      <c r="AT152" s="6" t="s">
        <v>229</v>
      </c>
      <c r="AU152" s="6" t="s">
        <v>83</v>
      </c>
      <c r="AY152" s="6" t="s">
        <v>162</v>
      </c>
      <c r="BE152" s="99">
        <f>IF($U$152="základná",$N$152,0)</f>
        <v>0</v>
      </c>
      <c r="BF152" s="99">
        <f>IF($U$152="znížená",$N$152,0)</f>
        <v>0</v>
      </c>
      <c r="BG152" s="99">
        <f>IF($U$152="zákl. prenesená",$N$152,0)</f>
        <v>0</v>
      </c>
      <c r="BH152" s="99">
        <f>IF($U$152="zníž. prenesená",$N$152,0)</f>
        <v>0</v>
      </c>
      <c r="BI152" s="99">
        <f>IF($U$152="nulová",$N$152,0)</f>
        <v>0</v>
      </c>
      <c r="BJ152" s="6" t="s">
        <v>83</v>
      </c>
      <c r="BK152" s="99">
        <f>ROUND($L$152*$K$152,2)</f>
        <v>0</v>
      </c>
      <c r="BL152" s="6" t="s">
        <v>210</v>
      </c>
    </row>
    <row r="153" spans="2:64" s="6" customFormat="1" ht="27" customHeight="1">
      <c r="B153" s="23"/>
      <c r="C153" s="142" t="s">
        <v>7</v>
      </c>
      <c r="D153" s="142" t="s">
        <v>163</v>
      </c>
      <c r="E153" s="143" t="s">
        <v>240</v>
      </c>
      <c r="F153" s="208" t="s">
        <v>241</v>
      </c>
      <c r="G153" s="209"/>
      <c r="H153" s="209"/>
      <c r="I153" s="209"/>
      <c r="J153" s="144" t="s">
        <v>224</v>
      </c>
      <c r="K153" s="149">
        <v>0</v>
      </c>
      <c r="L153" s="210">
        <v>0</v>
      </c>
      <c r="M153" s="209"/>
      <c r="N153" s="211">
        <f>ROUND($L$153*$K$153,2)</f>
        <v>0</v>
      </c>
      <c r="O153" s="209"/>
      <c r="P153" s="209"/>
      <c r="Q153" s="209"/>
      <c r="R153" s="25"/>
      <c r="T153" s="146"/>
      <c r="U153" s="31" t="s">
        <v>39</v>
      </c>
      <c r="V153" s="147">
        <v>0</v>
      </c>
      <c r="W153" s="147">
        <f>$V$153*$K$153</f>
        <v>0</v>
      </c>
      <c r="X153" s="147">
        <v>0</v>
      </c>
      <c r="Y153" s="147">
        <f>$X$153*$K$153</f>
        <v>0</v>
      </c>
      <c r="Z153" s="147">
        <v>0</v>
      </c>
      <c r="AA153" s="148">
        <f>$Z$153*$K$153</f>
        <v>0</v>
      </c>
      <c r="AR153" s="6" t="s">
        <v>210</v>
      </c>
      <c r="AT153" s="6" t="s">
        <v>163</v>
      </c>
      <c r="AU153" s="6" t="s">
        <v>83</v>
      </c>
      <c r="AY153" s="6" t="s">
        <v>162</v>
      </c>
      <c r="BE153" s="99">
        <f>IF($U$153="základná",$N$153,0)</f>
        <v>0</v>
      </c>
      <c r="BF153" s="99">
        <f>IF($U$153="znížená",$N$153,0)</f>
        <v>0</v>
      </c>
      <c r="BG153" s="99">
        <f>IF($U$153="zákl. prenesená",$N$153,0)</f>
        <v>0</v>
      </c>
      <c r="BH153" s="99">
        <f>IF($U$153="zníž. prenesená",$N$153,0)</f>
        <v>0</v>
      </c>
      <c r="BI153" s="99">
        <f>IF($U$153="nulová",$N$153,0)</f>
        <v>0</v>
      </c>
      <c r="BJ153" s="6" t="s">
        <v>83</v>
      </c>
      <c r="BK153" s="99">
        <f>ROUND($L$153*$K$153,2)</f>
        <v>0</v>
      </c>
      <c r="BL153" s="6" t="s">
        <v>210</v>
      </c>
    </row>
    <row r="154" spans="2:63" s="6" customFormat="1" ht="51" customHeight="1">
      <c r="B154" s="23"/>
      <c r="C154" s="24"/>
      <c r="D154" s="134" t="s">
        <v>242</v>
      </c>
      <c r="E154" s="24"/>
      <c r="F154" s="24"/>
      <c r="G154" s="24"/>
      <c r="H154" s="24"/>
      <c r="I154" s="24"/>
      <c r="J154" s="24"/>
      <c r="K154" s="24"/>
      <c r="L154" s="24"/>
      <c r="M154" s="24"/>
      <c r="N154" s="204">
        <f>$BK$154</f>
        <v>0</v>
      </c>
      <c r="O154" s="166"/>
      <c r="P154" s="166"/>
      <c r="Q154" s="166"/>
      <c r="R154" s="25"/>
      <c r="T154" s="154"/>
      <c r="U154" s="43"/>
      <c r="V154" s="43"/>
      <c r="W154" s="43"/>
      <c r="X154" s="43"/>
      <c r="Y154" s="43"/>
      <c r="Z154" s="43"/>
      <c r="AA154" s="45"/>
      <c r="AT154" s="6" t="s">
        <v>71</v>
      </c>
      <c r="AU154" s="6" t="s">
        <v>72</v>
      </c>
      <c r="AY154" s="6" t="s">
        <v>243</v>
      </c>
      <c r="BK154" s="99">
        <v>0</v>
      </c>
    </row>
    <row r="155" spans="2:18" s="6" customFormat="1" ht="7.5" customHeight="1">
      <c r="B155" s="46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8"/>
    </row>
    <row r="156" ht="14.25" customHeight="1">
      <c r="N156" s="1"/>
    </row>
    <row r="157" ht="14.25" customHeight="1">
      <c r="N157" s="1"/>
    </row>
    <row r="158" ht="14.25" customHeight="1">
      <c r="N158" s="1"/>
    </row>
    <row r="159" ht="14.25" customHeight="1">
      <c r="N159" s="1"/>
    </row>
    <row r="160" ht="14.25" customHeight="1">
      <c r="N160" s="1"/>
    </row>
    <row r="161" ht="14.25" customHeight="1">
      <c r="N161" s="1"/>
    </row>
    <row r="162" ht="14.25" customHeight="1">
      <c r="N162" s="1"/>
    </row>
    <row r="163" ht="14.25" customHeight="1">
      <c r="N163" s="1"/>
    </row>
    <row r="164" s="2" customFormat="1" ht="14.25" customHeight="1">
      <c r="N164" s="1"/>
    </row>
    <row r="165" ht="14.25" customHeight="1">
      <c r="N165" s="1"/>
    </row>
    <row r="166" ht="14.25" customHeight="1">
      <c r="N166" s="1"/>
    </row>
    <row r="167" ht="14.25" customHeight="1">
      <c r="N167" s="1"/>
    </row>
    <row r="168" ht="14.25" customHeight="1">
      <c r="N168" s="1"/>
    </row>
    <row r="169" ht="14.25" customHeight="1">
      <c r="N169" s="1"/>
    </row>
    <row r="170" ht="14.25" customHeight="1">
      <c r="N170" s="1"/>
    </row>
    <row r="171" ht="14.25" customHeight="1">
      <c r="N171" s="1"/>
    </row>
    <row r="172" ht="14.25" customHeight="1">
      <c r="N172" s="1"/>
    </row>
    <row r="173" ht="14.25" customHeight="1">
      <c r="N173" s="1"/>
    </row>
    <row r="174" ht="14.25" customHeight="1">
      <c r="N174" s="1"/>
    </row>
    <row r="175" ht="14.25" customHeight="1">
      <c r="N175" s="1"/>
    </row>
    <row r="176" ht="14.25" customHeight="1">
      <c r="N176" s="1"/>
    </row>
    <row r="177" ht="14.25" customHeight="1">
      <c r="N177" s="1"/>
    </row>
    <row r="178" ht="14.25" customHeight="1">
      <c r="N178" s="1"/>
    </row>
    <row r="179" ht="14.25" customHeight="1">
      <c r="N179" s="1"/>
    </row>
    <row r="180" ht="14.25" customHeight="1">
      <c r="N180" s="1"/>
    </row>
    <row r="181" ht="14.25" customHeight="1">
      <c r="N181" s="1"/>
    </row>
    <row r="182" ht="14.25" customHeight="1">
      <c r="N182" s="1"/>
    </row>
    <row r="183" ht="14.25" customHeight="1">
      <c r="N183" s="1"/>
    </row>
    <row r="184" ht="14.25" customHeight="1">
      <c r="N184" s="1"/>
    </row>
    <row r="185" ht="14.25" customHeight="1">
      <c r="N185" s="1"/>
    </row>
    <row r="186" ht="14.25" customHeight="1">
      <c r="N186" s="1"/>
    </row>
    <row r="187" ht="14.25" customHeight="1">
      <c r="N187" s="1"/>
    </row>
    <row r="188" ht="14.25" customHeight="1">
      <c r="N188" s="1"/>
    </row>
    <row r="189" ht="14.25" customHeight="1">
      <c r="N189" s="1"/>
    </row>
    <row r="190" ht="14.25" customHeight="1">
      <c r="N190" s="1"/>
    </row>
    <row r="191" ht="14.25" customHeight="1">
      <c r="N191" s="1"/>
    </row>
    <row r="192" ht="14.25" customHeight="1">
      <c r="N192" s="1"/>
    </row>
    <row r="193" ht="14.25" customHeight="1">
      <c r="N193" s="1"/>
    </row>
    <row r="194" ht="14.25" customHeight="1">
      <c r="N194" s="1"/>
    </row>
    <row r="195" ht="14.25" customHeight="1">
      <c r="N195" s="1"/>
    </row>
    <row r="196" ht="14.25" customHeight="1">
      <c r="N196" s="1"/>
    </row>
    <row r="197" ht="14.25" customHeight="1">
      <c r="N197" s="1"/>
    </row>
    <row r="198" ht="14.25" customHeight="1">
      <c r="N198" s="1"/>
    </row>
    <row r="199" ht="14.25" customHeight="1">
      <c r="N199" s="1"/>
    </row>
    <row r="200" ht="14.25" customHeight="1">
      <c r="N200" s="1"/>
    </row>
    <row r="201" ht="14.25" customHeight="1">
      <c r="N201" s="1"/>
    </row>
    <row r="202" ht="14.25" customHeight="1">
      <c r="N202" s="1"/>
    </row>
    <row r="203" ht="14.25" customHeight="1">
      <c r="N203" s="1"/>
    </row>
    <row r="204" ht="14.25" customHeight="1">
      <c r="N204" s="1"/>
    </row>
    <row r="205" ht="14.25" customHeight="1">
      <c r="N205" s="1"/>
    </row>
    <row r="206" ht="14.25" customHeight="1">
      <c r="N206" s="1"/>
    </row>
    <row r="207" ht="14.25" customHeight="1">
      <c r="N207" s="1"/>
    </row>
    <row r="208" ht="14.25" customHeight="1">
      <c r="N208" s="1"/>
    </row>
    <row r="209" ht="14.25" customHeight="1">
      <c r="N209" s="1"/>
    </row>
    <row r="210" ht="14.25" customHeight="1">
      <c r="N210" s="1"/>
    </row>
    <row r="211" ht="14.25" customHeight="1">
      <c r="N211" s="1"/>
    </row>
    <row r="212" ht="14.25" customHeight="1">
      <c r="N212" s="1"/>
    </row>
    <row r="213" ht="14.25" customHeight="1">
      <c r="N213" s="1"/>
    </row>
    <row r="214" ht="14.25" customHeight="1">
      <c r="N214" s="1"/>
    </row>
    <row r="215" ht="14.25" customHeight="1">
      <c r="N215" s="1"/>
    </row>
    <row r="216" ht="14.25" customHeight="1">
      <c r="N216" s="1"/>
    </row>
    <row r="217" ht="14.25" customHeight="1">
      <c r="N217" s="1"/>
    </row>
    <row r="218" ht="14.25" customHeight="1">
      <c r="N218" s="1"/>
    </row>
    <row r="219" ht="14.25" customHeight="1">
      <c r="N219" s="1"/>
    </row>
    <row r="220" ht="14.25" customHeight="1">
      <c r="N220" s="1"/>
    </row>
    <row r="221" ht="14.25" customHeight="1">
      <c r="N221" s="1"/>
    </row>
    <row r="222" ht="14.25" customHeight="1">
      <c r="N222" s="1"/>
    </row>
    <row r="223" ht="14.25" customHeight="1">
      <c r="N223" s="1"/>
    </row>
    <row r="224" ht="14.25" customHeight="1">
      <c r="N224" s="1"/>
    </row>
    <row r="225" ht="14.25" customHeight="1">
      <c r="N225" s="1"/>
    </row>
    <row r="226" ht="14.25" customHeight="1">
      <c r="N226" s="1"/>
    </row>
    <row r="227" ht="14.25" customHeight="1">
      <c r="N227" s="1"/>
    </row>
    <row r="228" ht="14.25" customHeight="1">
      <c r="N228" s="1"/>
    </row>
    <row r="229" ht="14.25" customHeight="1">
      <c r="N229" s="1"/>
    </row>
    <row r="230" ht="14.25" customHeight="1">
      <c r="N230" s="1"/>
    </row>
    <row r="231" ht="14.25" customHeight="1">
      <c r="N231" s="1"/>
    </row>
    <row r="232" ht="14.25" customHeight="1">
      <c r="N232" s="1"/>
    </row>
    <row r="233" ht="14.25" customHeight="1">
      <c r="N233" s="1"/>
    </row>
    <row r="234" ht="14.25" customHeight="1">
      <c r="N234" s="1"/>
    </row>
    <row r="235" ht="14.25" customHeight="1">
      <c r="N235" s="1"/>
    </row>
    <row r="236" ht="14.25" customHeight="1">
      <c r="N236" s="1"/>
    </row>
    <row r="237" ht="14.25" customHeight="1">
      <c r="N237" s="1"/>
    </row>
    <row r="238" ht="14.25" customHeight="1">
      <c r="N238" s="1"/>
    </row>
    <row r="239" ht="14.25" customHeight="1">
      <c r="N239" s="1"/>
    </row>
    <row r="240" ht="14.25" customHeight="1">
      <c r="N240" s="1"/>
    </row>
    <row r="241" ht="14.25" customHeight="1">
      <c r="N241" s="1"/>
    </row>
    <row r="242" ht="14.25" customHeight="1">
      <c r="N242" s="1"/>
    </row>
    <row r="243" ht="14.25" customHeight="1">
      <c r="N243" s="1"/>
    </row>
    <row r="244" ht="14.25" customHeight="1">
      <c r="N244" s="1"/>
    </row>
    <row r="245" ht="14.25" customHeight="1">
      <c r="N245" s="1"/>
    </row>
    <row r="246" ht="14.25" customHeight="1">
      <c r="N246" s="1"/>
    </row>
    <row r="247" ht="14.25" customHeight="1">
      <c r="N247" s="1"/>
    </row>
    <row r="248" ht="14.25" customHeight="1">
      <c r="N248" s="1"/>
    </row>
    <row r="249" ht="14.25" customHeight="1">
      <c r="N249" s="1"/>
    </row>
    <row r="250" ht="14.25" customHeight="1">
      <c r="N250" s="1"/>
    </row>
    <row r="251" ht="14.25" customHeight="1">
      <c r="N251" s="1"/>
    </row>
    <row r="252" ht="14.25" customHeight="1">
      <c r="N252" s="1"/>
    </row>
    <row r="253" ht="14.25" customHeight="1">
      <c r="N253" s="1"/>
    </row>
    <row r="254" ht="14.25" customHeight="1">
      <c r="N254" s="1"/>
    </row>
    <row r="255" ht="14.25" customHeight="1">
      <c r="N255" s="1"/>
    </row>
    <row r="256" ht="14.25" customHeight="1">
      <c r="N256" s="1"/>
    </row>
    <row r="257" ht="14.25" customHeight="1">
      <c r="N257" s="1"/>
    </row>
    <row r="258" ht="14.25" customHeight="1">
      <c r="N258" s="1"/>
    </row>
    <row r="259" ht="14.25" customHeight="1">
      <c r="N259" s="1"/>
    </row>
    <row r="260" ht="14.25" customHeight="1">
      <c r="N260" s="1"/>
    </row>
    <row r="261" ht="14.25" customHeight="1">
      <c r="N261" s="1"/>
    </row>
    <row r="262" ht="14.25" customHeight="1">
      <c r="N262" s="1"/>
    </row>
    <row r="263" ht="14.25" customHeight="1">
      <c r="N263" s="1"/>
    </row>
    <row r="264" ht="14.25" customHeight="1">
      <c r="N264" s="1"/>
    </row>
    <row r="265" ht="14.25" customHeight="1">
      <c r="N265" s="1"/>
    </row>
    <row r="266" ht="14.25" customHeight="1">
      <c r="N266" s="1"/>
    </row>
    <row r="267" ht="14.25" customHeight="1">
      <c r="N267" s="1"/>
    </row>
    <row r="268" ht="14.25" customHeight="1">
      <c r="N268" s="1"/>
    </row>
    <row r="269" ht="14.25" customHeight="1">
      <c r="N269" s="1"/>
    </row>
    <row r="270" ht="14.25" customHeight="1">
      <c r="N270" s="1"/>
    </row>
    <row r="271" ht="14.25" customHeight="1">
      <c r="N271" s="1"/>
    </row>
    <row r="272" ht="14.25" customHeight="1">
      <c r="N272" s="1"/>
    </row>
    <row r="273" ht="14.25" customHeight="1">
      <c r="N273" s="1"/>
    </row>
    <row r="274" ht="14.25" customHeight="1">
      <c r="N274" s="1"/>
    </row>
    <row r="275" ht="14.25" customHeight="1">
      <c r="N275" s="1"/>
    </row>
    <row r="276" ht="14.25" customHeight="1">
      <c r="N276" s="1"/>
    </row>
    <row r="277" ht="14.25" customHeight="1">
      <c r="N277" s="1"/>
    </row>
    <row r="278" ht="14.25" customHeight="1">
      <c r="N278" s="1"/>
    </row>
    <row r="279" ht="14.25" customHeight="1">
      <c r="N279" s="1"/>
    </row>
    <row r="280" ht="14.25" customHeight="1">
      <c r="N280" s="1"/>
    </row>
    <row r="281" ht="14.25" customHeight="1">
      <c r="N281" s="1"/>
    </row>
    <row r="282" ht="14.25" customHeight="1">
      <c r="N282" s="1"/>
    </row>
    <row r="283" ht="14.25" customHeight="1">
      <c r="N283" s="1"/>
    </row>
    <row r="284" ht="14.25" customHeight="1">
      <c r="N284" s="1"/>
    </row>
    <row r="285" ht="14.25" customHeight="1">
      <c r="N285" s="1"/>
    </row>
    <row r="286" ht="14.25" customHeight="1">
      <c r="N286" s="1"/>
    </row>
    <row r="287" ht="14.25" customHeight="1">
      <c r="N287" s="1"/>
    </row>
    <row r="288" ht="14.25" customHeight="1">
      <c r="N288" s="1"/>
    </row>
    <row r="289" ht="14.25" customHeight="1">
      <c r="N289" s="1"/>
    </row>
    <row r="290" ht="14.25" customHeight="1">
      <c r="N290" s="1"/>
    </row>
    <row r="291" ht="14.25" customHeight="1">
      <c r="N291" s="1"/>
    </row>
    <row r="292" ht="14.25" customHeight="1">
      <c r="N292" s="1"/>
    </row>
    <row r="293" ht="14.25" customHeight="1">
      <c r="N293" s="1"/>
    </row>
    <row r="294" ht="14.25" customHeight="1">
      <c r="N294" s="1"/>
    </row>
    <row r="295" ht="14.25" customHeight="1">
      <c r="N295" s="1"/>
    </row>
    <row r="296" ht="14.25" customHeight="1">
      <c r="N296" s="1"/>
    </row>
    <row r="297" ht="14.25" customHeight="1">
      <c r="N297" s="1"/>
    </row>
    <row r="298" ht="14.25" customHeight="1">
      <c r="N298" s="1"/>
    </row>
    <row r="299" ht="14.25" customHeight="1">
      <c r="N299" s="1"/>
    </row>
    <row r="300" ht="14.25" customHeight="1">
      <c r="N300" s="1"/>
    </row>
    <row r="301" ht="14.25" customHeight="1">
      <c r="N301" s="1"/>
    </row>
    <row r="302" ht="14.25" customHeight="1">
      <c r="N302" s="1"/>
    </row>
    <row r="303" ht="14.25" customHeight="1">
      <c r="N303" s="1"/>
    </row>
    <row r="304" ht="14.25" customHeight="1">
      <c r="N304" s="1"/>
    </row>
    <row r="305" ht="14.25" customHeight="1">
      <c r="N305" s="1"/>
    </row>
    <row r="306" ht="14.25" customHeight="1">
      <c r="N306" s="1"/>
    </row>
    <row r="307" ht="14.25" customHeight="1">
      <c r="N307" s="1"/>
    </row>
    <row r="308" ht="14.25" customHeight="1">
      <c r="N308" s="1"/>
    </row>
    <row r="309" ht="14.25" customHeight="1">
      <c r="N309" s="1"/>
    </row>
    <row r="310" ht="14.25" customHeight="1">
      <c r="N310" s="1"/>
    </row>
    <row r="311" ht="14.25" customHeight="1">
      <c r="N311" s="1"/>
    </row>
    <row r="312" ht="14.25" customHeight="1">
      <c r="N312" s="1"/>
    </row>
    <row r="313" ht="14.25" customHeight="1">
      <c r="N313" s="1"/>
    </row>
    <row r="314" ht="14.25" customHeight="1">
      <c r="N314" s="1"/>
    </row>
    <row r="315" ht="14.25" customHeight="1">
      <c r="N315" s="1"/>
    </row>
    <row r="316" ht="14.25" customHeight="1">
      <c r="N316" s="1"/>
    </row>
    <row r="317" ht="14.25" customHeight="1">
      <c r="N317" s="1"/>
    </row>
    <row r="318" ht="14.25" customHeight="1">
      <c r="N318" s="1"/>
    </row>
    <row r="319" ht="14.25" customHeight="1">
      <c r="N319" s="1"/>
    </row>
    <row r="320" ht="14.25" customHeight="1">
      <c r="N320" s="1"/>
    </row>
    <row r="321" ht="14.25" customHeight="1">
      <c r="N321" s="1"/>
    </row>
    <row r="322" ht="14.25" customHeight="1">
      <c r="N322" s="1"/>
    </row>
    <row r="323" ht="14.25" customHeight="1">
      <c r="N323" s="1"/>
    </row>
    <row r="324" ht="14.25" customHeight="1">
      <c r="N324" s="1"/>
    </row>
    <row r="325" ht="14.25" customHeight="1">
      <c r="N325" s="1"/>
    </row>
    <row r="326" ht="14.25" customHeight="1">
      <c r="N326" s="1"/>
    </row>
    <row r="327" ht="14.25" customHeight="1">
      <c r="N327" s="1"/>
    </row>
    <row r="328" ht="14.25" customHeight="1">
      <c r="N328" s="1"/>
    </row>
    <row r="329" ht="14.25" customHeight="1">
      <c r="N329" s="1"/>
    </row>
    <row r="330" ht="14.25" customHeight="1">
      <c r="N330" s="1"/>
    </row>
    <row r="331" ht="14.25" customHeight="1">
      <c r="N331" s="1"/>
    </row>
    <row r="332" ht="14.25" customHeight="1">
      <c r="N332" s="1"/>
    </row>
    <row r="333" ht="14.25" customHeight="1">
      <c r="N333" s="1"/>
    </row>
    <row r="334" ht="14.25" customHeight="1">
      <c r="N334" s="1"/>
    </row>
    <row r="335" ht="14.25" customHeight="1">
      <c r="N335" s="1"/>
    </row>
    <row r="336" ht="14.25" customHeight="1">
      <c r="N336" s="1"/>
    </row>
    <row r="337" ht="14.25" customHeight="1">
      <c r="N337" s="1"/>
    </row>
    <row r="338" ht="14.25" customHeight="1">
      <c r="N338" s="1"/>
    </row>
    <row r="339" ht="14.25" customHeight="1">
      <c r="N339" s="1"/>
    </row>
    <row r="340" ht="14.25" customHeight="1">
      <c r="N340" s="1"/>
    </row>
    <row r="341" ht="14.25" customHeight="1">
      <c r="N341" s="1"/>
    </row>
    <row r="342" ht="14.25" customHeight="1">
      <c r="N342" s="1"/>
    </row>
    <row r="343" ht="14.25" customHeight="1">
      <c r="N343" s="1"/>
    </row>
    <row r="344" ht="14.25" customHeight="1">
      <c r="N344" s="1"/>
    </row>
    <row r="345" ht="14.25" customHeight="1">
      <c r="N345" s="1"/>
    </row>
    <row r="346" ht="14.25" customHeight="1">
      <c r="N346" s="1"/>
    </row>
    <row r="347" ht="14.25" customHeight="1">
      <c r="N347" s="1"/>
    </row>
    <row r="348" ht="14.25" customHeight="1">
      <c r="N348" s="1"/>
    </row>
    <row r="349" ht="14.25" customHeight="1">
      <c r="N349" s="1"/>
    </row>
    <row r="350" ht="14.25" customHeight="1">
      <c r="N350" s="1"/>
    </row>
    <row r="351" ht="14.25" customHeight="1">
      <c r="N351" s="1"/>
    </row>
    <row r="352" ht="14.25" customHeight="1">
      <c r="N352" s="1"/>
    </row>
    <row r="353" ht="14.25" customHeight="1">
      <c r="N353" s="1"/>
    </row>
    <row r="354" ht="14.25" customHeight="1">
      <c r="N354" s="1"/>
    </row>
    <row r="355" ht="14.25" customHeight="1">
      <c r="N355" s="1"/>
    </row>
    <row r="356" ht="14.25" customHeight="1">
      <c r="N356" s="1"/>
    </row>
    <row r="357" ht="14.25" customHeight="1">
      <c r="N357" s="1"/>
    </row>
    <row r="358" ht="14.25" customHeight="1">
      <c r="N358" s="1"/>
    </row>
    <row r="359" ht="14.25" customHeight="1">
      <c r="N359" s="1"/>
    </row>
    <row r="360" ht="14.25" customHeight="1">
      <c r="N360" s="1"/>
    </row>
    <row r="361" ht="14.25" customHeight="1">
      <c r="N361" s="1"/>
    </row>
    <row r="362" ht="14.25" customHeight="1">
      <c r="N362" s="1"/>
    </row>
    <row r="363" ht="14.25" customHeight="1">
      <c r="N363" s="1"/>
    </row>
    <row r="364" ht="14.25" customHeight="1">
      <c r="N364" s="1"/>
    </row>
    <row r="365" ht="14.25" customHeight="1">
      <c r="N365" s="1"/>
    </row>
    <row r="366" ht="14.25" customHeight="1">
      <c r="N366" s="1"/>
    </row>
    <row r="367" ht="14.25" customHeight="1">
      <c r="N367" s="1"/>
    </row>
    <row r="368" ht="14.25" customHeight="1">
      <c r="N368" s="1"/>
    </row>
    <row r="369" ht="14.25" customHeight="1">
      <c r="N369" s="1"/>
    </row>
    <row r="370" ht="14.25" customHeight="1">
      <c r="N370" s="1"/>
    </row>
    <row r="371" ht="14.25" customHeight="1">
      <c r="N371" s="1"/>
    </row>
    <row r="372" ht="14.25" customHeight="1">
      <c r="N372" s="1"/>
    </row>
    <row r="373" ht="14.25" customHeight="1">
      <c r="N373" s="1"/>
    </row>
    <row r="374" ht="14.25" customHeight="1">
      <c r="N374" s="1"/>
    </row>
    <row r="375" ht="14.25" customHeight="1">
      <c r="N375" s="1"/>
    </row>
    <row r="376" ht="14.25" customHeight="1">
      <c r="N376" s="1"/>
    </row>
    <row r="377" ht="14.25" customHeight="1">
      <c r="N377" s="1"/>
    </row>
    <row r="378" ht="14.25" customHeight="1">
      <c r="N378" s="1"/>
    </row>
    <row r="379" ht="14.25" customHeight="1">
      <c r="N379" s="1"/>
    </row>
    <row r="380" ht="14.25" customHeight="1">
      <c r="N380" s="1"/>
    </row>
    <row r="381" ht="14.25" customHeight="1">
      <c r="N381" s="1"/>
    </row>
    <row r="382" ht="14.25" customHeight="1">
      <c r="N382" s="1"/>
    </row>
    <row r="383" ht="14.25" customHeight="1">
      <c r="N383" s="1"/>
    </row>
    <row r="384" ht="14.25" customHeight="1">
      <c r="N384" s="1"/>
    </row>
    <row r="385" ht="14.25" customHeight="1">
      <c r="N385" s="1"/>
    </row>
    <row r="386" ht="14.25" customHeight="1">
      <c r="N386" s="1"/>
    </row>
    <row r="387" ht="14.25" customHeight="1">
      <c r="N387" s="1"/>
    </row>
    <row r="388" ht="14.25" customHeight="1">
      <c r="N388" s="1"/>
    </row>
    <row r="389" ht="14.25" customHeight="1">
      <c r="N389" s="1"/>
    </row>
    <row r="390" ht="14.25" customHeight="1">
      <c r="N390" s="1"/>
    </row>
    <row r="391" ht="14.25" customHeight="1">
      <c r="N391" s="1"/>
    </row>
    <row r="392" ht="14.25" customHeight="1">
      <c r="N392" s="1"/>
    </row>
    <row r="393" ht="14.25" customHeight="1">
      <c r="N393" s="1"/>
    </row>
    <row r="394" ht="14.25" customHeight="1">
      <c r="N394" s="1"/>
    </row>
    <row r="395" ht="14.25" customHeight="1">
      <c r="N395" s="1"/>
    </row>
    <row r="396" ht="14.25" customHeight="1">
      <c r="N396" s="1"/>
    </row>
    <row r="397" ht="14.25" customHeight="1">
      <c r="N397" s="1"/>
    </row>
    <row r="398" ht="14.25" customHeight="1">
      <c r="N398" s="1"/>
    </row>
    <row r="399" ht="14.25" customHeight="1">
      <c r="N399" s="1"/>
    </row>
    <row r="400" ht="14.25" customHeight="1">
      <c r="N400" s="1"/>
    </row>
    <row r="401" ht="14.25" customHeight="1">
      <c r="N401" s="1"/>
    </row>
    <row r="402" ht="14.25" customHeight="1">
      <c r="N402" s="1"/>
    </row>
    <row r="403" ht="14.25" customHeight="1">
      <c r="N403" s="1"/>
    </row>
    <row r="404" ht="14.25" customHeight="1">
      <c r="N404" s="1"/>
    </row>
    <row r="405" ht="14.25" customHeight="1">
      <c r="N405" s="1"/>
    </row>
    <row r="406" ht="14.25" customHeight="1">
      <c r="N406" s="1"/>
    </row>
    <row r="407" ht="14.25" customHeight="1">
      <c r="N407" s="1"/>
    </row>
    <row r="408" ht="14.25" customHeight="1">
      <c r="N408" s="1"/>
    </row>
    <row r="409" ht="14.25" customHeight="1">
      <c r="N409" s="1"/>
    </row>
    <row r="410" ht="14.25" customHeight="1">
      <c r="N410" s="1"/>
    </row>
    <row r="411" ht="14.25" customHeight="1">
      <c r="N411" s="1"/>
    </row>
    <row r="412" ht="14.25" customHeight="1">
      <c r="N412" s="1"/>
    </row>
    <row r="413" ht="14.25" customHeight="1">
      <c r="N413" s="1"/>
    </row>
    <row r="414" ht="14.25" customHeight="1">
      <c r="N414" s="1"/>
    </row>
    <row r="415" ht="14.25" customHeight="1">
      <c r="N415" s="1"/>
    </row>
    <row r="416" ht="14.25" customHeight="1">
      <c r="N416" s="1"/>
    </row>
    <row r="417" ht="14.25" customHeight="1">
      <c r="N417" s="1"/>
    </row>
    <row r="418" ht="14.25" customHeight="1">
      <c r="N418" s="1"/>
    </row>
    <row r="419" ht="14.25" customHeight="1">
      <c r="N419" s="1"/>
    </row>
    <row r="420" ht="14.25" customHeight="1">
      <c r="N420" s="1"/>
    </row>
    <row r="421" ht="14.25" customHeight="1">
      <c r="N421" s="1"/>
    </row>
    <row r="422" ht="14.25" customHeight="1">
      <c r="N422" s="1"/>
    </row>
    <row r="423" ht="14.25" customHeight="1">
      <c r="N423" s="1"/>
    </row>
    <row r="424" ht="14.25" customHeight="1">
      <c r="N424" s="1"/>
    </row>
    <row r="425" ht="14.25" customHeight="1">
      <c r="N425" s="1"/>
    </row>
    <row r="426" ht="14.25" customHeight="1">
      <c r="N426" s="1"/>
    </row>
    <row r="427" ht="14.25" customHeight="1">
      <c r="N427" s="1"/>
    </row>
    <row r="428" ht="14.25" customHeight="1">
      <c r="N428" s="1"/>
    </row>
    <row r="429" ht="14.25" customHeight="1">
      <c r="N429" s="1"/>
    </row>
    <row r="430" ht="14.25" customHeight="1">
      <c r="N430" s="1"/>
    </row>
    <row r="431" ht="14.25" customHeight="1">
      <c r="N431" s="1"/>
    </row>
    <row r="432" ht="14.25" customHeight="1">
      <c r="N432" s="1"/>
    </row>
    <row r="433" ht="14.25" customHeight="1">
      <c r="N433" s="1"/>
    </row>
    <row r="434" ht="14.25" customHeight="1">
      <c r="N434" s="1"/>
    </row>
    <row r="435" ht="14.25" customHeight="1">
      <c r="N435" s="1"/>
    </row>
    <row r="436" ht="14.25" customHeight="1">
      <c r="N436" s="1"/>
    </row>
    <row r="437" ht="14.25" customHeight="1">
      <c r="N437" s="1"/>
    </row>
    <row r="438" ht="14.25" customHeight="1">
      <c r="N438" s="1"/>
    </row>
    <row r="439" ht="14.25" customHeight="1">
      <c r="N439" s="1"/>
    </row>
    <row r="440" ht="14.25" customHeight="1">
      <c r="N440" s="1"/>
    </row>
    <row r="441" ht="14.25" customHeight="1">
      <c r="N441" s="1"/>
    </row>
    <row r="442" ht="14.25" customHeight="1">
      <c r="N442" s="1"/>
    </row>
    <row r="443" ht="14.25" customHeight="1">
      <c r="N443" s="1"/>
    </row>
    <row r="444" ht="14.25" customHeight="1">
      <c r="N444" s="1"/>
    </row>
    <row r="445" ht="14.25" customHeight="1">
      <c r="N445" s="1"/>
    </row>
    <row r="446" ht="14.25" customHeight="1">
      <c r="N446" s="1"/>
    </row>
    <row r="447" ht="14.25" customHeight="1">
      <c r="N447" s="1"/>
    </row>
    <row r="448" ht="14.25" customHeight="1">
      <c r="N448" s="1"/>
    </row>
    <row r="449" ht="14.25" customHeight="1">
      <c r="N449" s="1"/>
    </row>
    <row r="450" ht="14.25" customHeight="1">
      <c r="N450" s="1"/>
    </row>
    <row r="451" ht="14.25" customHeight="1">
      <c r="N451" s="1"/>
    </row>
    <row r="452" ht="14.25" customHeight="1">
      <c r="N452" s="1"/>
    </row>
    <row r="453" ht="14.25" customHeight="1">
      <c r="N453" s="1"/>
    </row>
    <row r="454" ht="14.25" customHeight="1">
      <c r="N454" s="1"/>
    </row>
    <row r="455" ht="14.25" customHeight="1">
      <c r="N455" s="1"/>
    </row>
    <row r="456" ht="14.25" customHeight="1">
      <c r="N456" s="1"/>
    </row>
    <row r="457" ht="14.25" customHeight="1">
      <c r="N457" s="1"/>
    </row>
    <row r="458" ht="14.25" customHeight="1">
      <c r="N458" s="1"/>
    </row>
    <row r="459" ht="14.25" customHeight="1">
      <c r="N459" s="1"/>
    </row>
    <row r="460" ht="14.25" customHeight="1">
      <c r="N460" s="1"/>
    </row>
    <row r="461" ht="14.25" customHeight="1">
      <c r="N461" s="1"/>
    </row>
    <row r="462" ht="14.25" customHeight="1">
      <c r="N462" s="1"/>
    </row>
    <row r="463" ht="14.25" customHeight="1">
      <c r="N463" s="1"/>
    </row>
    <row r="464" ht="14.25" customHeight="1">
      <c r="N464" s="1"/>
    </row>
    <row r="465" ht="14.25" customHeight="1">
      <c r="N465" s="1"/>
    </row>
    <row r="466" ht="14.25" customHeight="1">
      <c r="N466" s="1"/>
    </row>
    <row r="467" ht="14.25" customHeight="1">
      <c r="N467" s="1"/>
    </row>
    <row r="468" ht="14.25" customHeight="1">
      <c r="N468" s="1"/>
    </row>
    <row r="469" ht="14.25" customHeight="1">
      <c r="N469" s="1"/>
    </row>
    <row r="470" ht="14.25" customHeight="1">
      <c r="N470" s="1"/>
    </row>
    <row r="471" ht="14.25" customHeight="1">
      <c r="N471" s="1"/>
    </row>
    <row r="472" ht="14.25" customHeight="1">
      <c r="N472" s="1"/>
    </row>
    <row r="473" ht="14.25" customHeight="1">
      <c r="N473" s="1"/>
    </row>
    <row r="474" ht="14.25" customHeight="1">
      <c r="N474" s="1"/>
    </row>
    <row r="475" ht="14.25" customHeight="1">
      <c r="N475" s="1"/>
    </row>
    <row r="476" ht="14.25" customHeight="1">
      <c r="N476" s="1"/>
    </row>
    <row r="477" ht="14.25" customHeight="1">
      <c r="N477" s="1"/>
    </row>
    <row r="478" ht="14.25" customHeight="1">
      <c r="N478" s="1"/>
    </row>
    <row r="479" ht="14.25" customHeight="1">
      <c r="N479" s="1"/>
    </row>
    <row r="480" ht="14.25" customHeight="1">
      <c r="N480" s="1"/>
    </row>
    <row r="481" ht="14.25" customHeight="1">
      <c r="N481" s="1"/>
    </row>
    <row r="482" ht="14.25" customHeight="1">
      <c r="N482" s="1"/>
    </row>
    <row r="483" ht="14.25" customHeight="1">
      <c r="N483" s="1"/>
    </row>
    <row r="484" ht="14.25" customHeight="1">
      <c r="N484" s="1"/>
    </row>
    <row r="485" ht="14.25" customHeight="1">
      <c r="N485" s="1"/>
    </row>
    <row r="486" ht="14.25" customHeight="1">
      <c r="N486" s="1"/>
    </row>
    <row r="487" ht="14.25" customHeight="1">
      <c r="N487" s="1"/>
    </row>
    <row r="488" ht="14.25" customHeight="1">
      <c r="N488" s="1"/>
    </row>
    <row r="489" ht="14.25" customHeight="1">
      <c r="N489" s="1"/>
    </row>
    <row r="490" ht="14.25" customHeight="1">
      <c r="N490" s="1"/>
    </row>
    <row r="491" ht="14.25" customHeight="1">
      <c r="N491" s="1"/>
    </row>
    <row r="492" ht="14.25" customHeight="1">
      <c r="N492" s="1"/>
    </row>
    <row r="493" ht="14.25" customHeight="1">
      <c r="N493" s="1"/>
    </row>
    <row r="494" ht="14.25" customHeight="1">
      <c r="N494" s="1"/>
    </row>
    <row r="495" ht="14.25" customHeight="1">
      <c r="N495" s="1"/>
    </row>
    <row r="496" ht="14.25" customHeight="1">
      <c r="N496" s="1"/>
    </row>
    <row r="497" ht="14.25" customHeight="1">
      <c r="N497" s="1"/>
    </row>
    <row r="498" ht="14.25" customHeight="1">
      <c r="N498" s="1"/>
    </row>
    <row r="499" ht="14.25" customHeight="1">
      <c r="N499" s="1"/>
    </row>
    <row r="500" ht="14.25" customHeight="1">
      <c r="N500" s="1"/>
    </row>
    <row r="65535" ht="14.25" customHeight="1">
      <c r="N65535" s="2">
        <f>$N$154</f>
        <v>0</v>
      </c>
    </row>
  </sheetData>
  <sheetProtection password="CC35" sheet="1" objects="1" scenarios="1" formatColumns="0" formatRows="0" sort="0" autoFilter="0"/>
  <mergeCells count="142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O22:P22"/>
    <mergeCell ref="M25:P25"/>
    <mergeCell ref="M26:P26"/>
    <mergeCell ref="M28:P28"/>
    <mergeCell ref="H30:J30"/>
    <mergeCell ref="M30:P30"/>
    <mergeCell ref="H31:J31"/>
    <mergeCell ref="M31:P31"/>
    <mergeCell ref="H32:J32"/>
    <mergeCell ref="M32:P32"/>
    <mergeCell ref="H33:J33"/>
    <mergeCell ref="M33:P33"/>
    <mergeCell ref="H34:J34"/>
    <mergeCell ref="M34:P34"/>
    <mergeCell ref="L36:P36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D104:H104"/>
    <mergeCell ref="N104:Q104"/>
    <mergeCell ref="N105:Q105"/>
    <mergeCell ref="L107:Q107"/>
    <mergeCell ref="C113:Q113"/>
    <mergeCell ref="F115:P115"/>
    <mergeCell ref="F116:P116"/>
    <mergeCell ref="F117:P117"/>
    <mergeCell ref="M119:P119"/>
    <mergeCell ref="M121:Q121"/>
    <mergeCell ref="M122:Q122"/>
    <mergeCell ref="F124:I124"/>
    <mergeCell ref="L124:M124"/>
    <mergeCell ref="N124:Q124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4:I134"/>
    <mergeCell ref="L134:M134"/>
    <mergeCell ref="N134:Q134"/>
    <mergeCell ref="F136:I136"/>
    <mergeCell ref="L136:M136"/>
    <mergeCell ref="N136:Q136"/>
    <mergeCell ref="N135:Q135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N148:Q148"/>
    <mergeCell ref="N147:Q147"/>
    <mergeCell ref="F142:I142"/>
    <mergeCell ref="L142:M142"/>
    <mergeCell ref="N142:Q142"/>
    <mergeCell ref="F145:I145"/>
    <mergeCell ref="L145:M145"/>
    <mergeCell ref="N145:Q145"/>
    <mergeCell ref="N144:Q144"/>
    <mergeCell ref="F152:I152"/>
    <mergeCell ref="L152:M152"/>
    <mergeCell ref="N152:Q152"/>
    <mergeCell ref="F149:I149"/>
    <mergeCell ref="L149:M149"/>
    <mergeCell ref="N149:Q149"/>
    <mergeCell ref="F150:I150"/>
    <mergeCell ref="L150:M150"/>
    <mergeCell ref="N150:Q150"/>
    <mergeCell ref="N141:Q141"/>
    <mergeCell ref="N143:Q143"/>
    <mergeCell ref="F151:I151"/>
    <mergeCell ref="L151:M151"/>
    <mergeCell ref="N151:Q151"/>
    <mergeCell ref="F146:I146"/>
    <mergeCell ref="L146:M146"/>
    <mergeCell ref="N146:Q146"/>
    <mergeCell ref="F148:I148"/>
    <mergeCell ref="L148:M148"/>
    <mergeCell ref="N154:Q154"/>
    <mergeCell ref="H1:K1"/>
    <mergeCell ref="S2:AC2"/>
    <mergeCell ref="F153:I153"/>
    <mergeCell ref="L153:M153"/>
    <mergeCell ref="N153:Q153"/>
    <mergeCell ref="N125:Q125"/>
    <mergeCell ref="N126:Q126"/>
    <mergeCell ref="N127:Q127"/>
    <mergeCell ref="N133:Q133"/>
  </mergeCells>
  <hyperlinks>
    <hyperlink ref="F1:G1" location="C2" tooltip="Krycí list rozpočtu" display="1) Krycí list rozpočtu"/>
    <hyperlink ref="H1:K1" location="C87" tooltip="Rekapitulácia rozpočtu" display="2) Rekapitulácia rozpočtu"/>
    <hyperlink ref="L1" location="C124" tooltip="Rozpočet" display="3) Rozpočet"/>
    <hyperlink ref="S1:T1" location="'Rekapitulácia stavby'!C2" tooltip="Rekapitulácia stavby" display="Rekapitulácia stavby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95" r:id="rId2"/>
  <headerFooter alignWithMargins="0"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53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60"/>
      <c r="B1" s="157"/>
      <c r="C1" s="157"/>
      <c r="D1" s="158" t="s">
        <v>1</v>
      </c>
      <c r="E1" s="157"/>
      <c r="F1" s="159" t="s">
        <v>449</v>
      </c>
      <c r="G1" s="159"/>
      <c r="H1" s="205" t="s">
        <v>450</v>
      </c>
      <c r="I1" s="205"/>
      <c r="J1" s="205"/>
      <c r="K1" s="205"/>
      <c r="L1" s="159" t="s">
        <v>451</v>
      </c>
      <c r="M1" s="157"/>
      <c r="N1" s="157"/>
      <c r="O1" s="158" t="s">
        <v>118</v>
      </c>
      <c r="P1" s="157"/>
      <c r="Q1" s="157"/>
      <c r="R1" s="157"/>
      <c r="S1" s="159" t="s">
        <v>452</v>
      </c>
      <c r="T1" s="159"/>
      <c r="U1" s="160"/>
      <c r="V1" s="16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95" t="s">
        <v>4</v>
      </c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S2" s="163" t="s">
        <v>5</v>
      </c>
      <c r="T2" s="164"/>
      <c r="U2" s="164"/>
      <c r="V2" s="164"/>
      <c r="W2" s="164"/>
      <c r="X2" s="164"/>
      <c r="Y2" s="164"/>
      <c r="Z2" s="164"/>
      <c r="AA2" s="164"/>
      <c r="AB2" s="164"/>
      <c r="AC2" s="164"/>
      <c r="AT2" s="2" t="s">
        <v>96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72</v>
      </c>
    </row>
    <row r="4" spans="2:46" s="2" customFormat="1" ht="37.5" customHeight="1">
      <c r="B4" s="10"/>
      <c r="C4" s="183" t="s">
        <v>119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2"/>
      <c r="T4" s="13" t="s">
        <v>9</v>
      </c>
      <c r="AT4" s="2" t="s">
        <v>3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30.75" customHeight="1">
      <c r="B6" s="10"/>
      <c r="C6" s="11"/>
      <c r="D6" s="18" t="s">
        <v>15</v>
      </c>
      <c r="E6" s="11"/>
      <c r="F6" s="220" t="str">
        <f>'Rekapitulácia stavby'!$K$6</f>
        <v>Zníženie energetickej náročnosti v spoločnosti LEMAKOR, spol. s.r.o.</v>
      </c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1"/>
      <c r="R6" s="12"/>
    </row>
    <row r="7" spans="2:18" s="2" customFormat="1" ht="30.75" customHeight="1">
      <c r="B7" s="10"/>
      <c r="C7" s="11"/>
      <c r="D7" s="18" t="s">
        <v>120</v>
      </c>
      <c r="E7" s="11"/>
      <c r="F7" s="220" t="s">
        <v>121</v>
      </c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1"/>
      <c r="R7" s="12"/>
    </row>
    <row r="8" spans="2:18" s="6" customFormat="1" ht="37.5" customHeight="1">
      <c r="B8" s="23"/>
      <c r="C8" s="24"/>
      <c r="D8" s="17" t="s">
        <v>122</v>
      </c>
      <c r="E8" s="24"/>
      <c r="F8" s="199" t="s">
        <v>339</v>
      </c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24"/>
      <c r="R8" s="25"/>
    </row>
    <row r="9" spans="2:18" s="6" customFormat="1" ht="15" customHeight="1">
      <c r="B9" s="23"/>
      <c r="C9" s="24"/>
      <c r="D9" s="18" t="s">
        <v>17</v>
      </c>
      <c r="E9" s="24"/>
      <c r="F9" s="16"/>
      <c r="G9" s="24"/>
      <c r="H9" s="24"/>
      <c r="I9" s="24"/>
      <c r="J9" s="24"/>
      <c r="K9" s="24"/>
      <c r="L9" s="24"/>
      <c r="M9" s="18" t="s">
        <v>18</v>
      </c>
      <c r="N9" s="24"/>
      <c r="O9" s="16"/>
      <c r="P9" s="24"/>
      <c r="Q9" s="24"/>
      <c r="R9" s="25"/>
    </row>
    <row r="10" spans="2:18" s="6" customFormat="1" ht="15" customHeight="1">
      <c r="B10" s="23"/>
      <c r="C10" s="24"/>
      <c r="D10" s="18" t="s">
        <v>19</v>
      </c>
      <c r="E10" s="24"/>
      <c r="F10" s="16" t="s">
        <v>20</v>
      </c>
      <c r="G10" s="24"/>
      <c r="H10" s="24"/>
      <c r="I10" s="24"/>
      <c r="J10" s="24"/>
      <c r="K10" s="24"/>
      <c r="L10" s="24"/>
      <c r="M10" s="18" t="s">
        <v>21</v>
      </c>
      <c r="N10" s="24"/>
      <c r="O10" s="228" t="str">
        <f>'Rekapitulácia stavby'!$AN$8</f>
        <v>05.07.2018</v>
      </c>
      <c r="P10" s="166"/>
      <c r="Q10" s="24"/>
      <c r="R10" s="25"/>
    </row>
    <row r="11" spans="2:18" s="6" customFormat="1" ht="12" customHeight="1"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5"/>
    </row>
    <row r="12" spans="2:18" s="6" customFormat="1" ht="15" customHeight="1">
      <c r="B12" s="23"/>
      <c r="C12" s="24"/>
      <c r="D12" s="18" t="s">
        <v>23</v>
      </c>
      <c r="E12" s="24"/>
      <c r="F12" s="24"/>
      <c r="G12" s="24"/>
      <c r="H12" s="24"/>
      <c r="I12" s="24"/>
      <c r="J12" s="24"/>
      <c r="K12" s="24"/>
      <c r="L12" s="24"/>
      <c r="M12" s="18" t="s">
        <v>24</v>
      </c>
      <c r="N12" s="24"/>
      <c r="O12" s="186"/>
      <c r="P12" s="166"/>
      <c r="Q12" s="24"/>
      <c r="R12" s="25"/>
    </row>
    <row r="13" spans="2:18" s="6" customFormat="1" ht="18.75" customHeight="1">
      <c r="B13" s="23"/>
      <c r="C13" s="24"/>
      <c r="D13" s="24"/>
      <c r="E13" s="16" t="s">
        <v>25</v>
      </c>
      <c r="F13" s="24"/>
      <c r="G13" s="24"/>
      <c r="H13" s="24"/>
      <c r="I13" s="24"/>
      <c r="J13" s="24"/>
      <c r="K13" s="24"/>
      <c r="L13" s="24"/>
      <c r="M13" s="18" t="s">
        <v>26</v>
      </c>
      <c r="N13" s="24"/>
      <c r="O13" s="186"/>
      <c r="P13" s="166"/>
      <c r="Q13" s="24"/>
      <c r="R13" s="25"/>
    </row>
    <row r="14" spans="2:18" s="6" customFormat="1" ht="7.5" customHeight="1"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5"/>
    </row>
    <row r="15" spans="2:18" s="6" customFormat="1" ht="15" customHeight="1">
      <c r="B15" s="23"/>
      <c r="C15" s="24"/>
      <c r="D15" s="18" t="s">
        <v>27</v>
      </c>
      <c r="E15" s="24"/>
      <c r="F15" s="24"/>
      <c r="G15" s="24"/>
      <c r="H15" s="24"/>
      <c r="I15" s="24"/>
      <c r="J15" s="24"/>
      <c r="K15" s="24"/>
      <c r="L15" s="24"/>
      <c r="M15" s="18" t="s">
        <v>24</v>
      </c>
      <c r="N15" s="24"/>
      <c r="O15" s="227" t="str">
        <f>IF('Rekapitulácia stavby'!$AN$13="","",'Rekapitulácia stavby'!$AN$13)</f>
        <v>Vyplň údaj</v>
      </c>
      <c r="P15" s="166"/>
      <c r="Q15" s="24"/>
      <c r="R15" s="25"/>
    </row>
    <row r="16" spans="2:18" s="6" customFormat="1" ht="18.75" customHeight="1">
      <c r="B16" s="23"/>
      <c r="C16" s="24"/>
      <c r="D16" s="24"/>
      <c r="E16" s="227" t="str">
        <f>IF('Rekapitulácia stavby'!$E$14="","",'Rekapitulácia stavby'!$E$14)</f>
        <v>Vyplň údaj</v>
      </c>
      <c r="F16" s="166"/>
      <c r="G16" s="166"/>
      <c r="H16" s="166"/>
      <c r="I16" s="166"/>
      <c r="J16" s="166"/>
      <c r="K16" s="166"/>
      <c r="L16" s="166"/>
      <c r="M16" s="18" t="s">
        <v>26</v>
      </c>
      <c r="N16" s="24"/>
      <c r="O16" s="227" t="str">
        <f>IF('Rekapitulácia stavby'!$AN$14="","",'Rekapitulácia stavby'!$AN$14)</f>
        <v>Vyplň údaj</v>
      </c>
      <c r="P16" s="166"/>
      <c r="Q16" s="24"/>
      <c r="R16" s="25"/>
    </row>
    <row r="17" spans="2:18" s="6" customFormat="1" ht="7.5" customHeight="1"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5"/>
    </row>
    <row r="18" spans="2:18" s="6" customFormat="1" ht="15" customHeight="1">
      <c r="B18" s="23"/>
      <c r="C18" s="24"/>
      <c r="D18" s="18" t="s">
        <v>29</v>
      </c>
      <c r="E18" s="24"/>
      <c r="F18" s="24"/>
      <c r="G18" s="24"/>
      <c r="H18" s="24"/>
      <c r="I18" s="24"/>
      <c r="J18" s="24"/>
      <c r="K18" s="24"/>
      <c r="L18" s="24"/>
      <c r="M18" s="18" t="s">
        <v>24</v>
      </c>
      <c r="N18" s="24"/>
      <c r="O18" s="186"/>
      <c r="P18" s="166"/>
      <c r="Q18" s="24"/>
      <c r="R18" s="25"/>
    </row>
    <row r="19" spans="2:18" s="6" customFormat="1" ht="18.75" customHeight="1">
      <c r="B19" s="23"/>
      <c r="C19" s="24"/>
      <c r="D19" s="24"/>
      <c r="E19" s="16" t="s">
        <v>30</v>
      </c>
      <c r="F19" s="24"/>
      <c r="G19" s="24"/>
      <c r="H19" s="24"/>
      <c r="I19" s="24"/>
      <c r="J19" s="24"/>
      <c r="K19" s="24"/>
      <c r="L19" s="24"/>
      <c r="M19" s="18" t="s">
        <v>26</v>
      </c>
      <c r="N19" s="24"/>
      <c r="O19" s="186"/>
      <c r="P19" s="166"/>
      <c r="Q19" s="24"/>
      <c r="R19" s="25"/>
    </row>
    <row r="20" spans="2:18" s="6" customFormat="1" ht="7.5" customHeight="1">
      <c r="B20" s="2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5"/>
    </row>
    <row r="21" spans="2:18" s="6" customFormat="1" ht="15" customHeight="1">
      <c r="B21" s="23"/>
      <c r="C21" s="24"/>
      <c r="D21" s="18" t="s">
        <v>31</v>
      </c>
      <c r="E21" s="24"/>
      <c r="F21" s="24"/>
      <c r="G21" s="24"/>
      <c r="H21" s="24"/>
      <c r="I21" s="24"/>
      <c r="J21" s="24"/>
      <c r="K21" s="24"/>
      <c r="L21" s="24"/>
      <c r="M21" s="18" t="s">
        <v>24</v>
      </c>
      <c r="N21" s="24"/>
      <c r="O21" s="186">
        <f>IF('Rekapitulácia stavby'!$AN$19="","",'Rekapitulácia stavby'!$AN$19)</f>
      </c>
      <c r="P21" s="166"/>
      <c r="Q21" s="24"/>
      <c r="R21" s="25"/>
    </row>
    <row r="22" spans="2:18" s="6" customFormat="1" ht="18.75" customHeight="1">
      <c r="B22" s="23"/>
      <c r="C22" s="24"/>
      <c r="D22" s="24"/>
      <c r="E22" s="16" t="str">
        <f>IF('Rekapitulácia stavby'!$E$20="","",'Rekapitulácia stavby'!$E$20)</f>
        <v> </v>
      </c>
      <c r="F22" s="24"/>
      <c r="G22" s="24"/>
      <c r="H22" s="24"/>
      <c r="I22" s="24"/>
      <c r="J22" s="24"/>
      <c r="K22" s="24"/>
      <c r="L22" s="24"/>
      <c r="M22" s="18" t="s">
        <v>26</v>
      </c>
      <c r="N22" s="24"/>
      <c r="O22" s="186">
        <f>IF('Rekapitulácia stavby'!$AN$20="","",'Rekapitulácia stavby'!$AN$20)</f>
      </c>
      <c r="P22" s="166"/>
      <c r="Q22" s="24"/>
      <c r="R22" s="25"/>
    </row>
    <row r="23" spans="2:18" s="6" customFormat="1" ht="7.5" customHeight="1"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</row>
    <row r="24" spans="2:18" s="6" customFormat="1" ht="7.5" customHeight="1">
      <c r="B24" s="23"/>
      <c r="C24" s="24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24"/>
      <c r="R24" s="25"/>
    </row>
    <row r="25" spans="2:18" s="6" customFormat="1" ht="15" customHeight="1">
      <c r="B25" s="23"/>
      <c r="C25" s="24"/>
      <c r="D25" s="105" t="s">
        <v>124</v>
      </c>
      <c r="E25" s="24"/>
      <c r="F25" s="24"/>
      <c r="G25" s="24"/>
      <c r="H25" s="24"/>
      <c r="I25" s="24"/>
      <c r="J25" s="24"/>
      <c r="K25" s="24"/>
      <c r="L25" s="24"/>
      <c r="M25" s="201">
        <f>$N$89</f>
        <v>0</v>
      </c>
      <c r="N25" s="166"/>
      <c r="O25" s="166"/>
      <c r="P25" s="166"/>
      <c r="Q25" s="24"/>
      <c r="R25" s="25"/>
    </row>
    <row r="26" spans="2:18" s="6" customFormat="1" ht="15" customHeight="1">
      <c r="B26" s="23"/>
      <c r="C26" s="24"/>
      <c r="D26" s="22" t="s">
        <v>110</v>
      </c>
      <c r="E26" s="24"/>
      <c r="F26" s="24"/>
      <c r="G26" s="24"/>
      <c r="H26" s="24"/>
      <c r="I26" s="24"/>
      <c r="J26" s="24"/>
      <c r="K26" s="24"/>
      <c r="L26" s="24"/>
      <c r="M26" s="201">
        <f>$N$93</f>
        <v>0</v>
      </c>
      <c r="N26" s="166"/>
      <c r="O26" s="166"/>
      <c r="P26" s="166"/>
      <c r="Q26" s="24"/>
      <c r="R26" s="25"/>
    </row>
    <row r="27" spans="2:18" s="6" customFormat="1" ht="7.5" customHeight="1"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5"/>
    </row>
    <row r="28" spans="2:18" s="6" customFormat="1" ht="26.25" customHeight="1">
      <c r="B28" s="23"/>
      <c r="C28" s="24"/>
      <c r="D28" s="106" t="s">
        <v>35</v>
      </c>
      <c r="E28" s="24"/>
      <c r="F28" s="24"/>
      <c r="G28" s="24"/>
      <c r="H28" s="24"/>
      <c r="I28" s="24"/>
      <c r="J28" s="24"/>
      <c r="K28" s="24"/>
      <c r="L28" s="24"/>
      <c r="M28" s="226">
        <f>ROUND($M$25+$M$26,2)</f>
        <v>0</v>
      </c>
      <c r="N28" s="166"/>
      <c r="O28" s="166"/>
      <c r="P28" s="166"/>
      <c r="Q28" s="24"/>
      <c r="R28" s="25"/>
    </row>
    <row r="29" spans="2:18" s="6" customFormat="1" ht="7.5" customHeight="1">
      <c r="B29" s="23"/>
      <c r="C29" s="24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24"/>
      <c r="R29" s="25"/>
    </row>
    <row r="30" spans="2:18" s="6" customFormat="1" ht="15" customHeight="1">
      <c r="B30" s="23"/>
      <c r="C30" s="24"/>
      <c r="D30" s="29" t="s">
        <v>36</v>
      </c>
      <c r="E30" s="29" t="s">
        <v>37</v>
      </c>
      <c r="F30" s="30">
        <v>0.2</v>
      </c>
      <c r="G30" s="107" t="s">
        <v>38</v>
      </c>
      <c r="H30" s="225">
        <f>ROUND((((SUM($BE$93:$BE$100)+SUM($BE$119:$BE$159))+SUM($BE$160:$BE$161))),2)</f>
        <v>0</v>
      </c>
      <c r="I30" s="166"/>
      <c r="J30" s="166"/>
      <c r="K30" s="24"/>
      <c r="L30" s="24"/>
      <c r="M30" s="225">
        <f>ROUND((((SUM($BE$93:$BE$100)+SUM($BE$119:$BE$159))*$F$30)+SUM($BE$160:$BE$161)*$F$30),2)</f>
        <v>0</v>
      </c>
      <c r="N30" s="166"/>
      <c r="O30" s="166"/>
      <c r="P30" s="166"/>
      <c r="Q30" s="24"/>
      <c r="R30" s="25"/>
    </row>
    <row r="31" spans="2:18" s="6" customFormat="1" ht="15" customHeight="1">
      <c r="B31" s="23"/>
      <c r="C31" s="24"/>
      <c r="D31" s="24"/>
      <c r="E31" s="29" t="s">
        <v>39</v>
      </c>
      <c r="F31" s="30">
        <v>0.2</v>
      </c>
      <c r="G31" s="107" t="s">
        <v>38</v>
      </c>
      <c r="H31" s="225">
        <f>ROUND((((SUM($BF$93:$BF$100)+SUM($BF$119:$BF$159))+SUM($BF$160:$BF$161))),2)</f>
        <v>0</v>
      </c>
      <c r="I31" s="166"/>
      <c r="J31" s="166"/>
      <c r="K31" s="24"/>
      <c r="L31" s="24"/>
      <c r="M31" s="225">
        <f>ROUND((((SUM($BF$93:$BF$100)+SUM($BF$119:$BF$159))*$F$31)+SUM($BF$160:$BF$161)*$F$31),2)</f>
        <v>0</v>
      </c>
      <c r="N31" s="166"/>
      <c r="O31" s="166"/>
      <c r="P31" s="166"/>
      <c r="Q31" s="24"/>
      <c r="R31" s="25"/>
    </row>
    <row r="32" spans="2:18" s="6" customFormat="1" ht="15" customHeight="1" hidden="1">
      <c r="B32" s="23"/>
      <c r="C32" s="24"/>
      <c r="D32" s="24"/>
      <c r="E32" s="29" t="s">
        <v>40</v>
      </c>
      <c r="F32" s="30">
        <v>0.2</v>
      </c>
      <c r="G32" s="107" t="s">
        <v>38</v>
      </c>
      <c r="H32" s="225">
        <f>ROUND((((SUM($BG$93:$BG$100)+SUM($BG$119:$BG$159))+SUM($BG$160:$BG$161))),2)</f>
        <v>0</v>
      </c>
      <c r="I32" s="166"/>
      <c r="J32" s="166"/>
      <c r="K32" s="24"/>
      <c r="L32" s="24"/>
      <c r="M32" s="225">
        <v>0</v>
      </c>
      <c r="N32" s="166"/>
      <c r="O32" s="166"/>
      <c r="P32" s="166"/>
      <c r="Q32" s="24"/>
      <c r="R32" s="25"/>
    </row>
    <row r="33" spans="2:18" s="6" customFormat="1" ht="15" customHeight="1" hidden="1">
      <c r="B33" s="23"/>
      <c r="C33" s="24"/>
      <c r="D33" s="24"/>
      <c r="E33" s="29" t="s">
        <v>41</v>
      </c>
      <c r="F33" s="30">
        <v>0.2</v>
      </c>
      <c r="G33" s="107" t="s">
        <v>38</v>
      </c>
      <c r="H33" s="225">
        <f>ROUND((((SUM($BH$93:$BH$100)+SUM($BH$119:$BH$159))+SUM($BH$160:$BH$161))),2)</f>
        <v>0</v>
      </c>
      <c r="I33" s="166"/>
      <c r="J33" s="166"/>
      <c r="K33" s="24"/>
      <c r="L33" s="24"/>
      <c r="M33" s="225">
        <v>0</v>
      </c>
      <c r="N33" s="166"/>
      <c r="O33" s="166"/>
      <c r="P33" s="166"/>
      <c r="Q33" s="24"/>
      <c r="R33" s="25"/>
    </row>
    <row r="34" spans="2:18" s="6" customFormat="1" ht="15" customHeight="1" hidden="1">
      <c r="B34" s="23"/>
      <c r="C34" s="24"/>
      <c r="D34" s="24"/>
      <c r="E34" s="29" t="s">
        <v>42</v>
      </c>
      <c r="F34" s="30">
        <v>0</v>
      </c>
      <c r="G34" s="107" t="s">
        <v>38</v>
      </c>
      <c r="H34" s="225">
        <f>ROUND((((SUM($BI$93:$BI$100)+SUM($BI$119:$BI$159))+SUM($BI$160:$BI$161))),2)</f>
        <v>0</v>
      </c>
      <c r="I34" s="166"/>
      <c r="J34" s="166"/>
      <c r="K34" s="24"/>
      <c r="L34" s="24"/>
      <c r="M34" s="225">
        <v>0</v>
      </c>
      <c r="N34" s="166"/>
      <c r="O34" s="166"/>
      <c r="P34" s="166"/>
      <c r="Q34" s="24"/>
      <c r="R34" s="25"/>
    </row>
    <row r="35" spans="2:18" s="6" customFormat="1" ht="7.5" customHeight="1"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5"/>
    </row>
    <row r="36" spans="2:18" s="6" customFormat="1" ht="26.25" customHeight="1">
      <c r="B36" s="23"/>
      <c r="C36" s="33"/>
      <c r="D36" s="34" t="s">
        <v>43</v>
      </c>
      <c r="E36" s="35"/>
      <c r="F36" s="35"/>
      <c r="G36" s="108" t="s">
        <v>44</v>
      </c>
      <c r="H36" s="36" t="s">
        <v>45</v>
      </c>
      <c r="I36" s="35"/>
      <c r="J36" s="35"/>
      <c r="K36" s="35"/>
      <c r="L36" s="182">
        <f>ROUND(SUM($M$28:$M$34),2)</f>
        <v>0</v>
      </c>
      <c r="M36" s="174"/>
      <c r="N36" s="174"/>
      <c r="O36" s="174"/>
      <c r="P36" s="176"/>
      <c r="Q36" s="33"/>
      <c r="R36" s="25"/>
    </row>
    <row r="37" spans="2:18" s="6" customFormat="1" ht="15" customHeight="1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/>
    </row>
    <row r="38" spans="2:18" s="6" customFormat="1" ht="15" customHeight="1"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5"/>
    </row>
    <row r="39" spans="2:18" s="2" customFormat="1" ht="14.25" customHeight="1"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2"/>
    </row>
    <row r="40" spans="2:18" s="2" customFormat="1" ht="14.25" customHeight="1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2"/>
    </row>
    <row r="41" spans="2:18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</row>
    <row r="42" spans="2:18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</row>
    <row r="43" spans="2:18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</row>
    <row r="44" spans="2:18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</row>
    <row r="45" spans="2:18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</row>
    <row r="46" spans="2:18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</row>
    <row r="47" spans="2:18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</row>
    <row r="48" spans="2:18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</row>
    <row r="49" spans="2:18" s="2" customFormat="1" ht="14.25" customHeight="1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</row>
    <row r="50" spans="2:18" s="6" customFormat="1" ht="15.75" customHeight="1">
      <c r="B50" s="23"/>
      <c r="C50" s="24"/>
      <c r="D50" s="37" t="s">
        <v>46</v>
      </c>
      <c r="E50" s="38"/>
      <c r="F50" s="38"/>
      <c r="G50" s="38"/>
      <c r="H50" s="39"/>
      <c r="I50" s="24"/>
      <c r="J50" s="37" t="s">
        <v>47</v>
      </c>
      <c r="K50" s="38"/>
      <c r="L50" s="38"/>
      <c r="M50" s="38"/>
      <c r="N50" s="38"/>
      <c r="O50" s="38"/>
      <c r="P50" s="39"/>
      <c r="Q50" s="24"/>
      <c r="R50" s="25"/>
    </row>
    <row r="51" spans="2:18" s="2" customFormat="1" ht="14.25" customHeight="1">
      <c r="B51" s="10"/>
      <c r="C51" s="11"/>
      <c r="D51" s="40"/>
      <c r="E51" s="11"/>
      <c r="F51" s="11"/>
      <c r="G51" s="11"/>
      <c r="H51" s="41"/>
      <c r="I51" s="11"/>
      <c r="J51" s="40"/>
      <c r="K51" s="11"/>
      <c r="L51" s="11"/>
      <c r="M51" s="11"/>
      <c r="N51" s="11"/>
      <c r="O51" s="11"/>
      <c r="P51" s="41"/>
      <c r="Q51" s="11"/>
      <c r="R51" s="12"/>
    </row>
    <row r="52" spans="2:18" s="2" customFormat="1" ht="14.25" customHeight="1">
      <c r="B52" s="10"/>
      <c r="C52" s="11"/>
      <c r="D52" s="40"/>
      <c r="E52" s="11"/>
      <c r="F52" s="11"/>
      <c r="G52" s="11"/>
      <c r="H52" s="41"/>
      <c r="I52" s="11"/>
      <c r="J52" s="40"/>
      <c r="K52" s="11"/>
      <c r="L52" s="11"/>
      <c r="M52" s="11"/>
      <c r="N52" s="11"/>
      <c r="O52" s="11"/>
      <c r="P52" s="41"/>
      <c r="Q52" s="11"/>
      <c r="R52" s="12"/>
    </row>
    <row r="53" spans="2:18" s="2" customFormat="1" ht="14.25" customHeight="1">
      <c r="B53" s="10"/>
      <c r="C53" s="11"/>
      <c r="D53" s="40"/>
      <c r="E53" s="11"/>
      <c r="F53" s="11"/>
      <c r="G53" s="11"/>
      <c r="H53" s="41"/>
      <c r="I53" s="11"/>
      <c r="J53" s="40"/>
      <c r="K53" s="11"/>
      <c r="L53" s="11"/>
      <c r="M53" s="11"/>
      <c r="N53" s="11"/>
      <c r="O53" s="11"/>
      <c r="P53" s="41"/>
      <c r="Q53" s="11"/>
      <c r="R53" s="12"/>
    </row>
    <row r="54" spans="2:18" s="2" customFormat="1" ht="14.25" customHeight="1">
      <c r="B54" s="10"/>
      <c r="C54" s="11"/>
      <c r="D54" s="40"/>
      <c r="E54" s="11"/>
      <c r="F54" s="11"/>
      <c r="G54" s="11"/>
      <c r="H54" s="41"/>
      <c r="I54" s="11"/>
      <c r="J54" s="40"/>
      <c r="K54" s="11"/>
      <c r="L54" s="11"/>
      <c r="M54" s="11"/>
      <c r="N54" s="11"/>
      <c r="O54" s="11"/>
      <c r="P54" s="41"/>
      <c r="Q54" s="11"/>
      <c r="R54" s="12"/>
    </row>
    <row r="55" spans="2:18" s="2" customFormat="1" ht="14.25" customHeight="1">
      <c r="B55" s="10"/>
      <c r="C55" s="11"/>
      <c r="D55" s="40"/>
      <c r="E55" s="11"/>
      <c r="F55" s="11"/>
      <c r="G55" s="11"/>
      <c r="H55" s="41"/>
      <c r="I55" s="11"/>
      <c r="J55" s="40"/>
      <c r="K55" s="11"/>
      <c r="L55" s="11"/>
      <c r="M55" s="11"/>
      <c r="N55" s="11"/>
      <c r="O55" s="11"/>
      <c r="P55" s="41"/>
      <c r="Q55" s="11"/>
      <c r="R55" s="12"/>
    </row>
    <row r="56" spans="2:18" s="2" customFormat="1" ht="14.25" customHeight="1">
      <c r="B56" s="10"/>
      <c r="C56" s="11"/>
      <c r="D56" s="40"/>
      <c r="E56" s="11"/>
      <c r="F56" s="11"/>
      <c r="G56" s="11"/>
      <c r="H56" s="41"/>
      <c r="I56" s="11"/>
      <c r="J56" s="40"/>
      <c r="K56" s="11"/>
      <c r="L56" s="11"/>
      <c r="M56" s="11"/>
      <c r="N56" s="11"/>
      <c r="O56" s="11"/>
      <c r="P56" s="41"/>
      <c r="Q56" s="11"/>
      <c r="R56" s="12"/>
    </row>
    <row r="57" spans="2:18" s="2" customFormat="1" ht="14.25" customHeight="1">
      <c r="B57" s="10"/>
      <c r="C57" s="11"/>
      <c r="D57" s="40"/>
      <c r="E57" s="11"/>
      <c r="F57" s="11"/>
      <c r="G57" s="11"/>
      <c r="H57" s="41"/>
      <c r="I57" s="11"/>
      <c r="J57" s="40"/>
      <c r="K57" s="11"/>
      <c r="L57" s="11"/>
      <c r="M57" s="11"/>
      <c r="N57" s="11"/>
      <c r="O57" s="11"/>
      <c r="P57" s="41"/>
      <c r="Q57" s="11"/>
      <c r="R57" s="12"/>
    </row>
    <row r="58" spans="2:18" s="2" customFormat="1" ht="14.25" customHeight="1">
      <c r="B58" s="10"/>
      <c r="C58" s="11"/>
      <c r="D58" s="40"/>
      <c r="E58" s="11"/>
      <c r="F58" s="11"/>
      <c r="G58" s="11"/>
      <c r="H58" s="41"/>
      <c r="I58" s="11"/>
      <c r="J58" s="40"/>
      <c r="K58" s="11"/>
      <c r="L58" s="11"/>
      <c r="M58" s="11"/>
      <c r="N58" s="11"/>
      <c r="O58" s="11"/>
      <c r="P58" s="41"/>
      <c r="Q58" s="11"/>
      <c r="R58" s="12"/>
    </row>
    <row r="59" spans="2:18" s="6" customFormat="1" ht="15.75" customHeight="1">
      <c r="B59" s="23"/>
      <c r="C59" s="24"/>
      <c r="D59" s="42" t="s">
        <v>48</v>
      </c>
      <c r="E59" s="43"/>
      <c r="F59" s="43"/>
      <c r="G59" s="44" t="s">
        <v>49</v>
      </c>
      <c r="H59" s="45"/>
      <c r="I59" s="24"/>
      <c r="J59" s="42" t="s">
        <v>48</v>
      </c>
      <c r="K59" s="43"/>
      <c r="L59" s="43"/>
      <c r="M59" s="43"/>
      <c r="N59" s="44" t="s">
        <v>49</v>
      </c>
      <c r="O59" s="43"/>
      <c r="P59" s="45"/>
      <c r="Q59" s="24"/>
      <c r="R59" s="25"/>
    </row>
    <row r="60" spans="2:18" s="2" customFormat="1" ht="14.25" customHeight="1"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</row>
    <row r="61" spans="2:18" s="6" customFormat="1" ht="15.75" customHeight="1">
      <c r="B61" s="23"/>
      <c r="C61" s="24"/>
      <c r="D61" s="37" t="s">
        <v>50</v>
      </c>
      <c r="E61" s="38"/>
      <c r="F61" s="38"/>
      <c r="G61" s="38"/>
      <c r="H61" s="39"/>
      <c r="I61" s="24"/>
      <c r="J61" s="37" t="s">
        <v>51</v>
      </c>
      <c r="K61" s="38"/>
      <c r="L61" s="38"/>
      <c r="M61" s="38"/>
      <c r="N61" s="38"/>
      <c r="O61" s="38"/>
      <c r="P61" s="39"/>
      <c r="Q61" s="24"/>
      <c r="R61" s="25"/>
    </row>
    <row r="62" spans="2:18" s="2" customFormat="1" ht="14.25" customHeight="1">
      <c r="B62" s="10"/>
      <c r="C62" s="11"/>
      <c r="D62" s="40"/>
      <c r="E62" s="11"/>
      <c r="F62" s="11"/>
      <c r="G62" s="11"/>
      <c r="H62" s="41"/>
      <c r="I62" s="11"/>
      <c r="J62" s="40"/>
      <c r="K62" s="11"/>
      <c r="L62" s="11"/>
      <c r="M62" s="11"/>
      <c r="N62" s="11"/>
      <c r="O62" s="11"/>
      <c r="P62" s="41"/>
      <c r="Q62" s="11"/>
      <c r="R62" s="12"/>
    </row>
    <row r="63" spans="2:18" s="2" customFormat="1" ht="14.25" customHeight="1">
      <c r="B63" s="10"/>
      <c r="C63" s="11"/>
      <c r="D63" s="40"/>
      <c r="E63" s="11"/>
      <c r="F63" s="11"/>
      <c r="G63" s="11"/>
      <c r="H63" s="41"/>
      <c r="I63" s="11"/>
      <c r="J63" s="40"/>
      <c r="K63" s="11"/>
      <c r="L63" s="11"/>
      <c r="M63" s="11"/>
      <c r="N63" s="11"/>
      <c r="O63" s="11"/>
      <c r="P63" s="41"/>
      <c r="Q63" s="11"/>
      <c r="R63" s="12"/>
    </row>
    <row r="64" spans="2:18" s="2" customFormat="1" ht="14.25" customHeight="1">
      <c r="B64" s="10"/>
      <c r="C64" s="11"/>
      <c r="D64" s="40"/>
      <c r="E64" s="11"/>
      <c r="F64" s="11"/>
      <c r="G64" s="11"/>
      <c r="H64" s="41"/>
      <c r="I64" s="11"/>
      <c r="J64" s="40"/>
      <c r="K64" s="11"/>
      <c r="L64" s="11"/>
      <c r="M64" s="11"/>
      <c r="N64" s="11"/>
      <c r="O64" s="11"/>
      <c r="P64" s="41"/>
      <c r="Q64" s="11"/>
      <c r="R64" s="12"/>
    </row>
    <row r="65" spans="2:18" s="2" customFormat="1" ht="14.25" customHeight="1">
      <c r="B65" s="10"/>
      <c r="C65" s="11"/>
      <c r="D65" s="40"/>
      <c r="E65" s="11"/>
      <c r="F65" s="11"/>
      <c r="G65" s="11"/>
      <c r="H65" s="41"/>
      <c r="I65" s="11"/>
      <c r="J65" s="40"/>
      <c r="K65" s="11"/>
      <c r="L65" s="11"/>
      <c r="M65" s="11"/>
      <c r="N65" s="11"/>
      <c r="O65" s="11"/>
      <c r="P65" s="41"/>
      <c r="Q65" s="11"/>
      <c r="R65" s="12"/>
    </row>
    <row r="66" spans="2:18" s="2" customFormat="1" ht="14.25" customHeight="1">
      <c r="B66" s="10"/>
      <c r="C66" s="11"/>
      <c r="D66" s="40"/>
      <c r="E66" s="11"/>
      <c r="F66" s="11"/>
      <c r="G66" s="11"/>
      <c r="H66" s="41"/>
      <c r="I66" s="11"/>
      <c r="J66" s="40"/>
      <c r="K66" s="11"/>
      <c r="L66" s="11"/>
      <c r="M66" s="11"/>
      <c r="N66" s="11"/>
      <c r="O66" s="11"/>
      <c r="P66" s="41"/>
      <c r="Q66" s="11"/>
      <c r="R66" s="12"/>
    </row>
    <row r="67" spans="2:18" s="2" customFormat="1" ht="14.25" customHeight="1">
      <c r="B67" s="10"/>
      <c r="C67" s="11"/>
      <c r="D67" s="40"/>
      <c r="E67" s="11"/>
      <c r="F67" s="11"/>
      <c r="G67" s="11"/>
      <c r="H67" s="41"/>
      <c r="I67" s="11"/>
      <c r="J67" s="40"/>
      <c r="K67" s="11"/>
      <c r="L67" s="11"/>
      <c r="M67" s="11"/>
      <c r="N67" s="11"/>
      <c r="O67" s="11"/>
      <c r="P67" s="41"/>
      <c r="Q67" s="11"/>
      <c r="R67" s="12"/>
    </row>
    <row r="68" spans="2:18" s="2" customFormat="1" ht="14.25" customHeight="1">
      <c r="B68" s="10"/>
      <c r="C68" s="11"/>
      <c r="D68" s="40"/>
      <c r="E68" s="11"/>
      <c r="F68" s="11"/>
      <c r="G68" s="11"/>
      <c r="H68" s="41"/>
      <c r="I68" s="11"/>
      <c r="J68" s="40"/>
      <c r="K68" s="11"/>
      <c r="L68" s="11"/>
      <c r="M68" s="11"/>
      <c r="N68" s="11"/>
      <c r="O68" s="11"/>
      <c r="P68" s="41"/>
      <c r="Q68" s="11"/>
      <c r="R68" s="12"/>
    </row>
    <row r="69" spans="2:18" s="2" customFormat="1" ht="14.25" customHeight="1">
      <c r="B69" s="10"/>
      <c r="C69" s="11"/>
      <c r="D69" s="40"/>
      <c r="E69" s="11"/>
      <c r="F69" s="11"/>
      <c r="G69" s="11"/>
      <c r="H69" s="41"/>
      <c r="I69" s="11"/>
      <c r="J69" s="40"/>
      <c r="K69" s="11"/>
      <c r="L69" s="11"/>
      <c r="M69" s="11"/>
      <c r="N69" s="11"/>
      <c r="O69" s="11"/>
      <c r="P69" s="41"/>
      <c r="Q69" s="11"/>
      <c r="R69" s="12"/>
    </row>
    <row r="70" spans="2:18" s="6" customFormat="1" ht="15.75" customHeight="1">
      <c r="B70" s="23"/>
      <c r="C70" s="24"/>
      <c r="D70" s="42" t="s">
        <v>48</v>
      </c>
      <c r="E70" s="43"/>
      <c r="F70" s="43"/>
      <c r="G70" s="44" t="s">
        <v>49</v>
      </c>
      <c r="H70" s="45"/>
      <c r="I70" s="24"/>
      <c r="J70" s="42" t="s">
        <v>48</v>
      </c>
      <c r="K70" s="43"/>
      <c r="L70" s="43"/>
      <c r="M70" s="43"/>
      <c r="N70" s="44" t="s">
        <v>49</v>
      </c>
      <c r="O70" s="43"/>
      <c r="P70" s="45"/>
      <c r="Q70" s="24"/>
      <c r="R70" s="25"/>
    </row>
    <row r="71" spans="2:18" s="6" customFormat="1" ht="1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8"/>
    </row>
    <row r="72" ht="14.25" customHeight="1">
      <c r="N72" s="1"/>
    </row>
    <row r="73" ht="14.25" customHeight="1">
      <c r="N73" s="1"/>
    </row>
    <row r="74" ht="14.25" customHeight="1">
      <c r="N74" s="1"/>
    </row>
    <row r="75" spans="2:18" s="6" customFormat="1" ht="7.5" customHeight="1">
      <c r="B75" s="109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1"/>
    </row>
    <row r="76" spans="2:21" s="6" customFormat="1" ht="37.5" customHeight="1">
      <c r="B76" s="23"/>
      <c r="C76" s="183" t="s">
        <v>125</v>
      </c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25"/>
      <c r="T76" s="24"/>
      <c r="U76" s="24"/>
    </row>
    <row r="77" spans="2:21" s="6" customFormat="1" ht="7.5" customHeight="1"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5"/>
      <c r="T77" s="24"/>
      <c r="U77" s="24"/>
    </row>
    <row r="78" spans="2:21" s="6" customFormat="1" ht="30.75" customHeight="1">
      <c r="B78" s="23"/>
      <c r="C78" s="18" t="s">
        <v>15</v>
      </c>
      <c r="D78" s="24"/>
      <c r="E78" s="24"/>
      <c r="F78" s="220" t="str">
        <f>$F$6</f>
        <v>Zníženie energetickej náročnosti v spoločnosti LEMAKOR, spol. s.r.o.</v>
      </c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24"/>
      <c r="R78" s="25"/>
      <c r="T78" s="24"/>
      <c r="U78" s="24"/>
    </row>
    <row r="79" spans="2:21" s="2" customFormat="1" ht="30.75" customHeight="1">
      <c r="B79" s="10"/>
      <c r="C79" s="18" t="s">
        <v>120</v>
      </c>
      <c r="D79" s="11"/>
      <c r="E79" s="11"/>
      <c r="F79" s="220" t="s">
        <v>121</v>
      </c>
      <c r="G79" s="196"/>
      <c r="H79" s="196"/>
      <c r="I79" s="196"/>
      <c r="J79" s="196"/>
      <c r="K79" s="196"/>
      <c r="L79" s="196"/>
      <c r="M79" s="196"/>
      <c r="N79" s="196"/>
      <c r="O79" s="196"/>
      <c r="P79" s="196"/>
      <c r="Q79" s="11"/>
      <c r="R79" s="12"/>
      <c r="T79" s="11"/>
      <c r="U79" s="11"/>
    </row>
    <row r="80" spans="2:21" s="6" customFormat="1" ht="37.5" customHeight="1">
      <c r="B80" s="23"/>
      <c r="C80" s="57" t="s">
        <v>122</v>
      </c>
      <c r="D80" s="24"/>
      <c r="E80" s="24"/>
      <c r="F80" s="184" t="str">
        <f>$F$8</f>
        <v>01,5 - Bleskozvod</v>
      </c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24"/>
      <c r="R80" s="25"/>
      <c r="T80" s="24"/>
      <c r="U80" s="24"/>
    </row>
    <row r="81" spans="2:21" s="6" customFormat="1" ht="7.5" customHeight="1">
      <c r="B81" s="23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5"/>
      <c r="T81" s="24"/>
      <c r="U81" s="24"/>
    </row>
    <row r="82" spans="2:21" s="6" customFormat="1" ht="18.75" customHeight="1">
      <c r="B82" s="23"/>
      <c r="C82" s="18" t="s">
        <v>19</v>
      </c>
      <c r="D82" s="24"/>
      <c r="E82" s="24"/>
      <c r="F82" s="16" t="str">
        <f>$F$10</f>
        <v>obec Prakovce</v>
      </c>
      <c r="G82" s="24"/>
      <c r="H82" s="24"/>
      <c r="I82" s="24"/>
      <c r="J82" s="24"/>
      <c r="K82" s="18" t="s">
        <v>21</v>
      </c>
      <c r="L82" s="24"/>
      <c r="M82" s="221" t="str">
        <f>IF($O$10="","",$O$10)</f>
        <v>05.07.2018</v>
      </c>
      <c r="N82" s="166"/>
      <c r="O82" s="166"/>
      <c r="P82" s="166"/>
      <c r="Q82" s="24"/>
      <c r="R82" s="25"/>
      <c r="T82" s="24"/>
      <c r="U82" s="24"/>
    </row>
    <row r="83" spans="2:21" s="6" customFormat="1" ht="7.5" customHeight="1">
      <c r="B83" s="23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5"/>
      <c r="T83" s="24"/>
      <c r="U83" s="24"/>
    </row>
    <row r="84" spans="2:21" s="6" customFormat="1" ht="15.75" customHeight="1">
      <c r="B84" s="23"/>
      <c r="C84" s="18" t="s">
        <v>23</v>
      </c>
      <c r="D84" s="24"/>
      <c r="E84" s="24"/>
      <c r="F84" s="16" t="str">
        <f>$E$13</f>
        <v>LEMAKOR,spol. s.r.o., Prakovce 13, 055 62 Prakovce</v>
      </c>
      <c r="G84" s="24"/>
      <c r="H84" s="24"/>
      <c r="I84" s="24"/>
      <c r="J84" s="24"/>
      <c r="K84" s="18" t="s">
        <v>29</v>
      </c>
      <c r="L84" s="24"/>
      <c r="M84" s="186" t="str">
        <f>$E$19</f>
        <v>ECOTEN s.r.o., Južná trieda 1566/41,040 01 Košice</v>
      </c>
      <c r="N84" s="166"/>
      <c r="O84" s="166"/>
      <c r="P84" s="166"/>
      <c r="Q84" s="166"/>
      <c r="R84" s="25"/>
      <c r="T84" s="24"/>
      <c r="U84" s="24"/>
    </row>
    <row r="85" spans="2:21" s="6" customFormat="1" ht="15" customHeight="1">
      <c r="B85" s="23"/>
      <c r="C85" s="18" t="s">
        <v>27</v>
      </c>
      <c r="D85" s="24"/>
      <c r="E85" s="24"/>
      <c r="F85" s="16" t="str">
        <f>IF($E$16="","",$E$16)</f>
        <v>Vyplň údaj</v>
      </c>
      <c r="G85" s="24"/>
      <c r="H85" s="24"/>
      <c r="I85" s="24"/>
      <c r="J85" s="24"/>
      <c r="K85" s="18" t="s">
        <v>31</v>
      </c>
      <c r="L85" s="24"/>
      <c r="M85" s="186" t="str">
        <f>$E$22</f>
        <v> </v>
      </c>
      <c r="N85" s="166"/>
      <c r="O85" s="166"/>
      <c r="P85" s="166"/>
      <c r="Q85" s="166"/>
      <c r="R85" s="25"/>
      <c r="T85" s="24"/>
      <c r="U85" s="24"/>
    </row>
    <row r="86" spans="2:21" s="6" customFormat="1" ht="11.25" customHeight="1"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5"/>
      <c r="T86" s="24"/>
      <c r="U86" s="24"/>
    </row>
    <row r="87" spans="2:21" s="6" customFormat="1" ht="30" customHeight="1">
      <c r="B87" s="23"/>
      <c r="C87" s="224" t="s">
        <v>126</v>
      </c>
      <c r="D87" s="162"/>
      <c r="E87" s="162"/>
      <c r="F87" s="162"/>
      <c r="G87" s="162"/>
      <c r="H87" s="33"/>
      <c r="I87" s="33"/>
      <c r="J87" s="33"/>
      <c r="K87" s="33"/>
      <c r="L87" s="33"/>
      <c r="M87" s="33"/>
      <c r="N87" s="224" t="s">
        <v>127</v>
      </c>
      <c r="O87" s="166"/>
      <c r="P87" s="166"/>
      <c r="Q87" s="166"/>
      <c r="R87" s="25"/>
      <c r="T87" s="24"/>
      <c r="U87" s="24"/>
    </row>
    <row r="88" spans="2:21" s="6" customFormat="1" ht="11.25" customHeight="1">
      <c r="B88" s="23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5"/>
      <c r="T88" s="24"/>
      <c r="U88" s="24"/>
    </row>
    <row r="89" spans="2:47" s="6" customFormat="1" ht="30" customHeight="1">
      <c r="B89" s="23"/>
      <c r="C89" s="70" t="s">
        <v>128</v>
      </c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169">
        <f>ROUND($N$119,2)</f>
        <v>0</v>
      </c>
      <c r="O89" s="166"/>
      <c r="P89" s="166"/>
      <c r="Q89" s="166"/>
      <c r="R89" s="25"/>
      <c r="T89" s="24"/>
      <c r="U89" s="24"/>
      <c r="AU89" s="6" t="s">
        <v>129</v>
      </c>
    </row>
    <row r="90" spans="2:21" s="75" customFormat="1" ht="25.5" customHeight="1">
      <c r="B90" s="112"/>
      <c r="C90" s="113"/>
      <c r="D90" s="113" t="s">
        <v>340</v>
      </c>
      <c r="E90" s="113"/>
      <c r="F90" s="113"/>
      <c r="G90" s="113"/>
      <c r="H90" s="113"/>
      <c r="I90" s="113"/>
      <c r="J90" s="113"/>
      <c r="K90" s="113"/>
      <c r="L90" s="113"/>
      <c r="M90" s="113"/>
      <c r="N90" s="222">
        <f>ROUND($N$120,2)</f>
        <v>0</v>
      </c>
      <c r="O90" s="223"/>
      <c r="P90" s="223"/>
      <c r="Q90" s="223"/>
      <c r="R90" s="114"/>
      <c r="T90" s="113"/>
      <c r="U90" s="113"/>
    </row>
    <row r="91" spans="2:21" s="84" customFormat="1" ht="21" customHeight="1">
      <c r="B91" s="115"/>
      <c r="C91" s="86"/>
      <c r="D91" s="86" t="s">
        <v>341</v>
      </c>
      <c r="E91" s="86"/>
      <c r="F91" s="86"/>
      <c r="G91" s="86"/>
      <c r="H91" s="86"/>
      <c r="I91" s="86"/>
      <c r="J91" s="86"/>
      <c r="K91" s="86"/>
      <c r="L91" s="86"/>
      <c r="M91" s="86"/>
      <c r="N91" s="168">
        <f>ROUND($N$121,2)</f>
        <v>0</v>
      </c>
      <c r="O91" s="171"/>
      <c r="P91" s="171"/>
      <c r="Q91" s="171"/>
      <c r="R91" s="116"/>
      <c r="T91" s="86"/>
      <c r="U91" s="86"/>
    </row>
    <row r="92" spans="2:21" s="6" customFormat="1" ht="22.5" customHeight="1">
      <c r="B92" s="23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5"/>
      <c r="T92" s="24"/>
      <c r="U92" s="24"/>
    </row>
    <row r="93" spans="2:21" s="6" customFormat="1" ht="30" customHeight="1">
      <c r="B93" s="23"/>
      <c r="C93" s="70" t="s">
        <v>138</v>
      </c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169">
        <f>ROUND($N$94+$N$95+$N$96+$N$97+$N$98+$N$99,2)</f>
        <v>0</v>
      </c>
      <c r="O93" s="166"/>
      <c r="P93" s="166"/>
      <c r="Q93" s="166"/>
      <c r="R93" s="25"/>
      <c r="T93" s="117"/>
      <c r="U93" s="118" t="s">
        <v>36</v>
      </c>
    </row>
    <row r="94" spans="2:62" s="6" customFormat="1" ht="18.75" customHeight="1">
      <c r="B94" s="23"/>
      <c r="C94" s="24"/>
      <c r="D94" s="165" t="s">
        <v>139</v>
      </c>
      <c r="E94" s="166"/>
      <c r="F94" s="166"/>
      <c r="G94" s="166"/>
      <c r="H94" s="166"/>
      <c r="I94" s="24"/>
      <c r="J94" s="24"/>
      <c r="K94" s="24"/>
      <c r="L94" s="24"/>
      <c r="M94" s="24"/>
      <c r="N94" s="167">
        <f>ROUND($N$89*$T$94,2)</f>
        <v>0</v>
      </c>
      <c r="O94" s="166"/>
      <c r="P94" s="166"/>
      <c r="Q94" s="166"/>
      <c r="R94" s="25"/>
      <c r="T94" s="119"/>
      <c r="U94" s="120" t="s">
        <v>39</v>
      </c>
      <c r="AY94" s="6" t="s">
        <v>140</v>
      </c>
      <c r="BE94" s="99">
        <f>IF($U$94="základná",$N$94,0)</f>
        <v>0</v>
      </c>
      <c r="BF94" s="99">
        <f>IF($U$94="znížená",$N$94,0)</f>
        <v>0</v>
      </c>
      <c r="BG94" s="99">
        <f>IF($U$94="zákl. prenesená",$N$94,0)</f>
        <v>0</v>
      </c>
      <c r="BH94" s="99">
        <f>IF($U$94="zníž. prenesená",$N$94,0)</f>
        <v>0</v>
      </c>
      <c r="BI94" s="99">
        <f>IF($U$94="nulová",$N$94,0)</f>
        <v>0</v>
      </c>
      <c r="BJ94" s="6" t="s">
        <v>83</v>
      </c>
    </row>
    <row r="95" spans="2:62" s="6" customFormat="1" ht="18.75" customHeight="1">
      <c r="B95" s="23"/>
      <c r="C95" s="24"/>
      <c r="D95" s="165" t="s">
        <v>141</v>
      </c>
      <c r="E95" s="166"/>
      <c r="F95" s="166"/>
      <c r="G95" s="166"/>
      <c r="H95" s="166"/>
      <c r="I95" s="24"/>
      <c r="J95" s="24"/>
      <c r="K95" s="24"/>
      <c r="L95" s="24"/>
      <c r="M95" s="24"/>
      <c r="N95" s="167">
        <f>ROUND($N$89*$T$95,2)</f>
        <v>0</v>
      </c>
      <c r="O95" s="166"/>
      <c r="P95" s="166"/>
      <c r="Q95" s="166"/>
      <c r="R95" s="25"/>
      <c r="T95" s="119"/>
      <c r="U95" s="120" t="s">
        <v>39</v>
      </c>
      <c r="AY95" s="6" t="s">
        <v>140</v>
      </c>
      <c r="BE95" s="99">
        <f>IF($U$95="základná",$N$95,0)</f>
        <v>0</v>
      </c>
      <c r="BF95" s="99">
        <f>IF($U$95="znížená",$N$95,0)</f>
        <v>0</v>
      </c>
      <c r="BG95" s="99">
        <f>IF($U$95="zákl. prenesená",$N$95,0)</f>
        <v>0</v>
      </c>
      <c r="BH95" s="99">
        <f>IF($U$95="zníž. prenesená",$N$95,0)</f>
        <v>0</v>
      </c>
      <c r="BI95" s="99">
        <f>IF($U$95="nulová",$N$95,0)</f>
        <v>0</v>
      </c>
      <c r="BJ95" s="6" t="s">
        <v>83</v>
      </c>
    </row>
    <row r="96" spans="2:62" s="6" customFormat="1" ht="18.75" customHeight="1">
      <c r="B96" s="23"/>
      <c r="C96" s="24"/>
      <c r="D96" s="165" t="s">
        <v>142</v>
      </c>
      <c r="E96" s="166"/>
      <c r="F96" s="166"/>
      <c r="G96" s="166"/>
      <c r="H96" s="166"/>
      <c r="I96" s="24"/>
      <c r="J96" s="24"/>
      <c r="K96" s="24"/>
      <c r="L96" s="24"/>
      <c r="M96" s="24"/>
      <c r="N96" s="167">
        <f>ROUND($N$89*$T$96,2)</f>
        <v>0</v>
      </c>
      <c r="O96" s="166"/>
      <c r="P96" s="166"/>
      <c r="Q96" s="166"/>
      <c r="R96" s="25"/>
      <c r="T96" s="119"/>
      <c r="U96" s="120" t="s">
        <v>39</v>
      </c>
      <c r="AY96" s="6" t="s">
        <v>140</v>
      </c>
      <c r="BE96" s="99">
        <f>IF($U$96="základná",$N$96,0)</f>
        <v>0</v>
      </c>
      <c r="BF96" s="99">
        <f>IF($U$96="znížená",$N$96,0)</f>
        <v>0</v>
      </c>
      <c r="BG96" s="99">
        <f>IF($U$96="zákl. prenesená",$N$96,0)</f>
        <v>0</v>
      </c>
      <c r="BH96" s="99">
        <f>IF($U$96="zníž. prenesená",$N$96,0)</f>
        <v>0</v>
      </c>
      <c r="BI96" s="99">
        <f>IF($U$96="nulová",$N$96,0)</f>
        <v>0</v>
      </c>
      <c r="BJ96" s="6" t="s">
        <v>83</v>
      </c>
    </row>
    <row r="97" spans="2:62" s="6" customFormat="1" ht="18.75" customHeight="1">
      <c r="B97" s="23"/>
      <c r="C97" s="24"/>
      <c r="D97" s="165" t="s">
        <v>143</v>
      </c>
      <c r="E97" s="166"/>
      <c r="F97" s="166"/>
      <c r="G97" s="166"/>
      <c r="H97" s="166"/>
      <c r="I97" s="24"/>
      <c r="J97" s="24"/>
      <c r="K97" s="24"/>
      <c r="L97" s="24"/>
      <c r="M97" s="24"/>
      <c r="N97" s="167">
        <f>ROUND($N$89*$T$97,2)</f>
        <v>0</v>
      </c>
      <c r="O97" s="166"/>
      <c r="P97" s="166"/>
      <c r="Q97" s="166"/>
      <c r="R97" s="25"/>
      <c r="T97" s="119"/>
      <c r="U97" s="120" t="s">
        <v>39</v>
      </c>
      <c r="AY97" s="6" t="s">
        <v>140</v>
      </c>
      <c r="BE97" s="99">
        <f>IF($U$97="základná",$N$97,0)</f>
        <v>0</v>
      </c>
      <c r="BF97" s="99">
        <f>IF($U$97="znížená",$N$97,0)</f>
        <v>0</v>
      </c>
      <c r="BG97" s="99">
        <f>IF($U$97="zákl. prenesená",$N$97,0)</f>
        <v>0</v>
      </c>
      <c r="BH97" s="99">
        <f>IF($U$97="zníž. prenesená",$N$97,0)</f>
        <v>0</v>
      </c>
      <c r="BI97" s="99">
        <f>IF($U$97="nulová",$N$97,0)</f>
        <v>0</v>
      </c>
      <c r="BJ97" s="6" t="s">
        <v>83</v>
      </c>
    </row>
    <row r="98" spans="2:62" s="6" customFormat="1" ht="18.75" customHeight="1">
      <c r="B98" s="23"/>
      <c r="C98" s="24"/>
      <c r="D98" s="165" t="s">
        <v>144</v>
      </c>
      <c r="E98" s="166"/>
      <c r="F98" s="166"/>
      <c r="G98" s="166"/>
      <c r="H98" s="166"/>
      <c r="I98" s="24"/>
      <c r="J98" s="24"/>
      <c r="K98" s="24"/>
      <c r="L98" s="24"/>
      <c r="M98" s="24"/>
      <c r="N98" s="167">
        <f>ROUND($N$89*$T$98,2)</f>
        <v>0</v>
      </c>
      <c r="O98" s="166"/>
      <c r="P98" s="166"/>
      <c r="Q98" s="166"/>
      <c r="R98" s="25"/>
      <c r="T98" s="119"/>
      <c r="U98" s="120" t="s">
        <v>39</v>
      </c>
      <c r="AY98" s="6" t="s">
        <v>140</v>
      </c>
      <c r="BE98" s="99">
        <f>IF($U$98="základná",$N$98,0)</f>
        <v>0</v>
      </c>
      <c r="BF98" s="99">
        <f>IF($U$98="znížená",$N$98,0)</f>
        <v>0</v>
      </c>
      <c r="BG98" s="99">
        <f>IF($U$98="zákl. prenesená",$N$98,0)</f>
        <v>0</v>
      </c>
      <c r="BH98" s="99">
        <f>IF($U$98="zníž. prenesená",$N$98,0)</f>
        <v>0</v>
      </c>
      <c r="BI98" s="99">
        <f>IF($U$98="nulová",$N$98,0)</f>
        <v>0</v>
      </c>
      <c r="BJ98" s="6" t="s">
        <v>83</v>
      </c>
    </row>
    <row r="99" spans="2:62" s="6" customFormat="1" ht="18.75" customHeight="1">
      <c r="B99" s="23"/>
      <c r="C99" s="24"/>
      <c r="D99" s="86" t="s">
        <v>145</v>
      </c>
      <c r="E99" s="24"/>
      <c r="F99" s="24"/>
      <c r="G99" s="24"/>
      <c r="H99" s="24"/>
      <c r="I99" s="24"/>
      <c r="J99" s="24"/>
      <c r="K99" s="24"/>
      <c r="L99" s="24"/>
      <c r="M99" s="24"/>
      <c r="N99" s="167">
        <f>ROUND($N$89*$T$99,2)</f>
        <v>0</v>
      </c>
      <c r="O99" s="166"/>
      <c r="P99" s="166"/>
      <c r="Q99" s="166"/>
      <c r="R99" s="25"/>
      <c r="T99" s="121"/>
      <c r="U99" s="122" t="s">
        <v>39</v>
      </c>
      <c r="AY99" s="6" t="s">
        <v>146</v>
      </c>
      <c r="BE99" s="99">
        <f>IF($U$99="základná",$N$99,0)</f>
        <v>0</v>
      </c>
      <c r="BF99" s="99">
        <f>IF($U$99="znížená",$N$99,0)</f>
        <v>0</v>
      </c>
      <c r="BG99" s="99">
        <f>IF($U$99="zákl. prenesená",$N$99,0)</f>
        <v>0</v>
      </c>
      <c r="BH99" s="99">
        <f>IF($U$99="zníž. prenesená",$N$99,0)</f>
        <v>0</v>
      </c>
      <c r="BI99" s="99">
        <f>IF($U$99="nulová",$N$99,0)</f>
        <v>0</v>
      </c>
      <c r="BJ99" s="6" t="s">
        <v>83</v>
      </c>
    </row>
    <row r="100" spans="2:21" s="6" customFormat="1" ht="14.25" customHeight="1">
      <c r="B100" s="23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5"/>
      <c r="T100" s="24"/>
      <c r="U100" s="24"/>
    </row>
    <row r="101" spans="2:21" s="6" customFormat="1" ht="30" customHeight="1">
      <c r="B101" s="23"/>
      <c r="C101" s="104" t="s">
        <v>117</v>
      </c>
      <c r="D101" s="33"/>
      <c r="E101" s="33"/>
      <c r="F101" s="33"/>
      <c r="G101" s="33"/>
      <c r="H101" s="33"/>
      <c r="I101" s="33"/>
      <c r="J101" s="33"/>
      <c r="K101" s="33"/>
      <c r="L101" s="161">
        <f>ROUND(SUM($N$89+$N$93),2)</f>
        <v>0</v>
      </c>
      <c r="M101" s="162"/>
      <c r="N101" s="162"/>
      <c r="O101" s="162"/>
      <c r="P101" s="162"/>
      <c r="Q101" s="162"/>
      <c r="R101" s="25"/>
      <c r="T101" s="24"/>
      <c r="U101" s="24"/>
    </row>
    <row r="102" spans="2:21" s="6" customFormat="1" ht="7.5" customHeight="1">
      <c r="B102" s="46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8"/>
      <c r="T102" s="24"/>
      <c r="U102" s="24"/>
    </row>
    <row r="103" ht="14.25" customHeight="1">
      <c r="N103" s="1"/>
    </row>
    <row r="104" ht="14.25" customHeight="1">
      <c r="N104" s="1"/>
    </row>
    <row r="105" ht="14.25" customHeight="1">
      <c r="N105" s="1"/>
    </row>
    <row r="106" spans="2:18" s="6" customFormat="1" ht="7.5" customHeight="1"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1"/>
    </row>
    <row r="107" spans="2:18" s="6" customFormat="1" ht="37.5" customHeight="1">
      <c r="B107" s="23"/>
      <c r="C107" s="183" t="s">
        <v>147</v>
      </c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25"/>
    </row>
    <row r="108" spans="2:18" s="6" customFormat="1" ht="7.5" customHeight="1">
      <c r="B108" s="23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5"/>
    </row>
    <row r="109" spans="2:18" s="6" customFormat="1" ht="30.75" customHeight="1">
      <c r="B109" s="23"/>
      <c r="C109" s="18" t="s">
        <v>15</v>
      </c>
      <c r="D109" s="24"/>
      <c r="E109" s="24"/>
      <c r="F109" s="220" t="str">
        <f>$F$6</f>
        <v>Zníženie energetickej náročnosti v spoločnosti LEMAKOR, spol. s.r.o.</v>
      </c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  <c r="Q109" s="24"/>
      <c r="R109" s="25"/>
    </row>
    <row r="110" spans="2:18" s="2" customFormat="1" ht="30.75" customHeight="1">
      <c r="B110" s="10"/>
      <c r="C110" s="18" t="s">
        <v>120</v>
      </c>
      <c r="D110" s="11"/>
      <c r="E110" s="11"/>
      <c r="F110" s="220" t="s">
        <v>121</v>
      </c>
      <c r="G110" s="196"/>
      <c r="H110" s="196"/>
      <c r="I110" s="196"/>
      <c r="J110" s="196"/>
      <c r="K110" s="196"/>
      <c r="L110" s="196"/>
      <c r="M110" s="196"/>
      <c r="N110" s="196"/>
      <c r="O110" s="196"/>
      <c r="P110" s="196"/>
      <c r="Q110" s="11"/>
      <c r="R110" s="12"/>
    </row>
    <row r="111" spans="2:18" s="6" customFormat="1" ht="37.5" customHeight="1">
      <c r="B111" s="23"/>
      <c r="C111" s="57" t="s">
        <v>122</v>
      </c>
      <c r="D111" s="24"/>
      <c r="E111" s="24"/>
      <c r="F111" s="184" t="str">
        <f>$F$8</f>
        <v>01,5 - Bleskozvod</v>
      </c>
      <c r="G111" s="166"/>
      <c r="H111" s="166"/>
      <c r="I111" s="166"/>
      <c r="J111" s="166"/>
      <c r="K111" s="166"/>
      <c r="L111" s="166"/>
      <c r="M111" s="166"/>
      <c r="N111" s="166"/>
      <c r="O111" s="166"/>
      <c r="P111" s="166"/>
      <c r="Q111" s="24"/>
      <c r="R111" s="25"/>
    </row>
    <row r="112" spans="2:18" s="6" customFormat="1" ht="7.5" customHeight="1">
      <c r="B112" s="23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5"/>
    </row>
    <row r="113" spans="2:18" s="6" customFormat="1" ht="18.75" customHeight="1">
      <c r="B113" s="23"/>
      <c r="C113" s="18" t="s">
        <v>19</v>
      </c>
      <c r="D113" s="24"/>
      <c r="E113" s="24"/>
      <c r="F113" s="16" t="str">
        <f>$F$10</f>
        <v>obec Prakovce</v>
      </c>
      <c r="G113" s="24"/>
      <c r="H113" s="24"/>
      <c r="I113" s="24"/>
      <c r="J113" s="24"/>
      <c r="K113" s="18" t="s">
        <v>21</v>
      </c>
      <c r="L113" s="24"/>
      <c r="M113" s="221" t="str">
        <f>IF($O$10="","",$O$10)</f>
        <v>05.07.2018</v>
      </c>
      <c r="N113" s="166"/>
      <c r="O113" s="166"/>
      <c r="P113" s="166"/>
      <c r="Q113" s="24"/>
      <c r="R113" s="25"/>
    </row>
    <row r="114" spans="2:18" s="6" customFormat="1" ht="7.5" customHeight="1">
      <c r="B114" s="23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5"/>
    </row>
    <row r="115" spans="2:18" s="6" customFormat="1" ht="15.75" customHeight="1">
      <c r="B115" s="23"/>
      <c r="C115" s="18" t="s">
        <v>23</v>
      </c>
      <c r="D115" s="24"/>
      <c r="E115" s="24"/>
      <c r="F115" s="16" t="str">
        <f>$E$13</f>
        <v>LEMAKOR,spol. s.r.o., Prakovce 13, 055 62 Prakovce</v>
      </c>
      <c r="G115" s="24"/>
      <c r="H115" s="24"/>
      <c r="I115" s="24"/>
      <c r="J115" s="24"/>
      <c r="K115" s="18" t="s">
        <v>29</v>
      </c>
      <c r="L115" s="24"/>
      <c r="M115" s="186" t="str">
        <f>$E$19</f>
        <v>ECOTEN s.r.o., Južná trieda 1566/41,040 01 Košice</v>
      </c>
      <c r="N115" s="166"/>
      <c r="O115" s="166"/>
      <c r="P115" s="166"/>
      <c r="Q115" s="166"/>
      <c r="R115" s="25"/>
    </row>
    <row r="116" spans="2:18" s="6" customFormat="1" ht="15" customHeight="1">
      <c r="B116" s="23"/>
      <c r="C116" s="18" t="s">
        <v>27</v>
      </c>
      <c r="D116" s="24"/>
      <c r="E116" s="24"/>
      <c r="F116" s="16" t="str">
        <f>IF($E$16="","",$E$16)</f>
        <v>Vyplň údaj</v>
      </c>
      <c r="G116" s="24"/>
      <c r="H116" s="24"/>
      <c r="I116" s="24"/>
      <c r="J116" s="24"/>
      <c r="K116" s="18" t="s">
        <v>31</v>
      </c>
      <c r="L116" s="24"/>
      <c r="M116" s="186" t="str">
        <f>$E$22</f>
        <v> </v>
      </c>
      <c r="N116" s="166"/>
      <c r="O116" s="166"/>
      <c r="P116" s="166"/>
      <c r="Q116" s="166"/>
      <c r="R116" s="25"/>
    </row>
    <row r="117" spans="2:18" s="6" customFormat="1" ht="11.25" customHeight="1">
      <c r="B117" s="23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5"/>
    </row>
    <row r="118" spans="2:27" s="123" customFormat="1" ht="30" customHeight="1">
      <c r="B118" s="124"/>
      <c r="C118" s="125" t="s">
        <v>148</v>
      </c>
      <c r="D118" s="126" t="s">
        <v>149</v>
      </c>
      <c r="E118" s="126" t="s">
        <v>54</v>
      </c>
      <c r="F118" s="216" t="s">
        <v>150</v>
      </c>
      <c r="G118" s="217"/>
      <c r="H118" s="217"/>
      <c r="I118" s="217"/>
      <c r="J118" s="126" t="s">
        <v>151</v>
      </c>
      <c r="K118" s="126" t="s">
        <v>152</v>
      </c>
      <c r="L118" s="216" t="s">
        <v>153</v>
      </c>
      <c r="M118" s="217"/>
      <c r="N118" s="216" t="s">
        <v>154</v>
      </c>
      <c r="O118" s="217"/>
      <c r="P118" s="217"/>
      <c r="Q118" s="218"/>
      <c r="R118" s="127"/>
      <c r="T118" s="65" t="s">
        <v>155</v>
      </c>
      <c r="U118" s="66" t="s">
        <v>36</v>
      </c>
      <c r="V118" s="66" t="s">
        <v>156</v>
      </c>
      <c r="W118" s="66" t="s">
        <v>157</v>
      </c>
      <c r="X118" s="66" t="s">
        <v>158</v>
      </c>
      <c r="Y118" s="66" t="s">
        <v>159</v>
      </c>
      <c r="Z118" s="66" t="s">
        <v>160</v>
      </c>
      <c r="AA118" s="67" t="s">
        <v>161</v>
      </c>
    </row>
    <row r="119" spans="2:63" s="6" customFormat="1" ht="30" customHeight="1">
      <c r="B119" s="23"/>
      <c r="C119" s="70" t="s">
        <v>124</v>
      </c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19">
        <f>$BK$119</f>
        <v>0</v>
      </c>
      <c r="O119" s="166"/>
      <c r="P119" s="166"/>
      <c r="Q119" s="166"/>
      <c r="R119" s="25"/>
      <c r="T119" s="69"/>
      <c r="U119" s="38"/>
      <c r="V119" s="38"/>
      <c r="W119" s="128">
        <f>$W$120+$W$160</f>
        <v>0</v>
      </c>
      <c r="X119" s="38"/>
      <c r="Y119" s="128">
        <f>$Y$120+$Y$160</f>
        <v>0</v>
      </c>
      <c r="Z119" s="38"/>
      <c r="AA119" s="129">
        <f>$AA$120+$AA$160</f>
        <v>0</v>
      </c>
      <c r="AT119" s="6" t="s">
        <v>71</v>
      </c>
      <c r="AU119" s="6" t="s">
        <v>129</v>
      </c>
      <c r="BK119" s="130">
        <f>$BK$120+$BK$160</f>
        <v>0</v>
      </c>
    </row>
    <row r="120" spans="2:63" s="131" customFormat="1" ht="37.5" customHeight="1">
      <c r="B120" s="132"/>
      <c r="C120" s="133"/>
      <c r="D120" s="134" t="s">
        <v>340</v>
      </c>
      <c r="E120" s="133"/>
      <c r="F120" s="133"/>
      <c r="G120" s="133"/>
      <c r="H120" s="133"/>
      <c r="I120" s="133"/>
      <c r="J120" s="133"/>
      <c r="K120" s="133"/>
      <c r="L120" s="133"/>
      <c r="M120" s="133"/>
      <c r="N120" s="204">
        <f>$BK$120</f>
        <v>0</v>
      </c>
      <c r="O120" s="207"/>
      <c r="P120" s="207"/>
      <c r="Q120" s="207"/>
      <c r="R120" s="135"/>
      <c r="T120" s="136"/>
      <c r="U120" s="133"/>
      <c r="V120" s="133"/>
      <c r="W120" s="137">
        <f>$W$121</f>
        <v>0</v>
      </c>
      <c r="X120" s="133"/>
      <c r="Y120" s="137">
        <f>$Y$121</f>
        <v>0</v>
      </c>
      <c r="Z120" s="133"/>
      <c r="AA120" s="138">
        <f>$AA$121</f>
        <v>0</v>
      </c>
      <c r="AR120" s="139" t="s">
        <v>170</v>
      </c>
      <c r="AT120" s="139" t="s">
        <v>71</v>
      </c>
      <c r="AU120" s="139" t="s">
        <v>72</v>
      </c>
      <c r="AY120" s="139" t="s">
        <v>162</v>
      </c>
      <c r="BK120" s="140">
        <f>$BK$121</f>
        <v>0</v>
      </c>
    </row>
    <row r="121" spans="2:63" s="131" customFormat="1" ht="21" customHeight="1">
      <c r="B121" s="132"/>
      <c r="C121" s="133"/>
      <c r="D121" s="141" t="s">
        <v>341</v>
      </c>
      <c r="E121" s="133"/>
      <c r="F121" s="133"/>
      <c r="G121" s="133"/>
      <c r="H121" s="133"/>
      <c r="I121" s="133"/>
      <c r="J121" s="133"/>
      <c r="K121" s="133"/>
      <c r="L121" s="133"/>
      <c r="M121" s="133"/>
      <c r="N121" s="206">
        <f>$BK$121</f>
        <v>0</v>
      </c>
      <c r="O121" s="207"/>
      <c r="P121" s="207"/>
      <c r="Q121" s="207"/>
      <c r="R121" s="135"/>
      <c r="T121" s="136"/>
      <c r="U121" s="133"/>
      <c r="V121" s="133"/>
      <c r="W121" s="137">
        <f>SUM($W$122:$W$159)</f>
        <v>0</v>
      </c>
      <c r="X121" s="133"/>
      <c r="Y121" s="137">
        <f>SUM($Y$122:$Y$159)</f>
        <v>0</v>
      </c>
      <c r="Z121" s="133"/>
      <c r="AA121" s="138">
        <f>SUM($AA$122:$AA$159)</f>
        <v>0</v>
      </c>
      <c r="AR121" s="139" t="s">
        <v>170</v>
      </c>
      <c r="AT121" s="139" t="s">
        <v>71</v>
      </c>
      <c r="AU121" s="139" t="s">
        <v>79</v>
      </c>
      <c r="AY121" s="139" t="s">
        <v>162</v>
      </c>
      <c r="BK121" s="140">
        <f>SUM($BK$122:$BK$159)</f>
        <v>0</v>
      </c>
    </row>
    <row r="122" spans="2:64" s="6" customFormat="1" ht="27" customHeight="1">
      <c r="B122" s="23"/>
      <c r="C122" s="142" t="s">
        <v>79</v>
      </c>
      <c r="D122" s="142" t="s">
        <v>163</v>
      </c>
      <c r="E122" s="143" t="s">
        <v>342</v>
      </c>
      <c r="F122" s="208" t="s">
        <v>343</v>
      </c>
      <c r="G122" s="209"/>
      <c r="H122" s="209"/>
      <c r="I122" s="209"/>
      <c r="J122" s="144" t="s">
        <v>196</v>
      </c>
      <c r="K122" s="145">
        <v>475</v>
      </c>
      <c r="L122" s="210">
        <v>0</v>
      </c>
      <c r="M122" s="209"/>
      <c r="N122" s="211">
        <f>ROUND($L$122*$K$122,2)</f>
        <v>0</v>
      </c>
      <c r="O122" s="209"/>
      <c r="P122" s="209"/>
      <c r="Q122" s="209"/>
      <c r="R122" s="25"/>
      <c r="T122" s="146"/>
      <c r="U122" s="31" t="s">
        <v>39</v>
      </c>
      <c r="V122" s="147">
        <v>0</v>
      </c>
      <c r="W122" s="147">
        <f>$V$122*$K$122</f>
        <v>0</v>
      </c>
      <c r="X122" s="147">
        <v>0</v>
      </c>
      <c r="Y122" s="147">
        <f>$X$122*$K$122</f>
        <v>0</v>
      </c>
      <c r="Z122" s="147">
        <v>0</v>
      </c>
      <c r="AA122" s="148">
        <f>$Z$122*$K$122</f>
        <v>0</v>
      </c>
      <c r="AR122" s="6" t="s">
        <v>344</v>
      </c>
      <c r="AT122" s="6" t="s">
        <v>163</v>
      </c>
      <c r="AU122" s="6" t="s">
        <v>83</v>
      </c>
      <c r="AY122" s="6" t="s">
        <v>162</v>
      </c>
      <c r="BE122" s="99">
        <f>IF($U$122="základná",$N$122,0)</f>
        <v>0</v>
      </c>
      <c r="BF122" s="99">
        <f>IF($U$122="znížená",$N$122,0)</f>
        <v>0</v>
      </c>
      <c r="BG122" s="99">
        <f>IF($U$122="zákl. prenesená",$N$122,0)</f>
        <v>0</v>
      </c>
      <c r="BH122" s="99">
        <f>IF($U$122="zníž. prenesená",$N$122,0)</f>
        <v>0</v>
      </c>
      <c r="BI122" s="99">
        <f>IF($U$122="nulová",$N$122,0)</f>
        <v>0</v>
      </c>
      <c r="BJ122" s="6" t="s">
        <v>83</v>
      </c>
      <c r="BK122" s="99">
        <f>ROUND($L$122*$K$122,2)</f>
        <v>0</v>
      </c>
      <c r="BL122" s="6" t="s">
        <v>344</v>
      </c>
    </row>
    <row r="123" spans="2:64" s="6" customFormat="1" ht="15.75" customHeight="1">
      <c r="B123" s="23"/>
      <c r="C123" s="150" t="s">
        <v>83</v>
      </c>
      <c r="D123" s="150" t="s">
        <v>229</v>
      </c>
      <c r="E123" s="151" t="s">
        <v>345</v>
      </c>
      <c r="F123" s="212" t="s">
        <v>346</v>
      </c>
      <c r="G123" s="213"/>
      <c r="H123" s="213"/>
      <c r="I123" s="213"/>
      <c r="J123" s="152" t="s">
        <v>347</v>
      </c>
      <c r="K123" s="153">
        <v>65</v>
      </c>
      <c r="L123" s="214">
        <v>0</v>
      </c>
      <c r="M123" s="213"/>
      <c r="N123" s="215">
        <f>ROUND($L$123*$K$123,2)</f>
        <v>0</v>
      </c>
      <c r="O123" s="209"/>
      <c r="P123" s="209"/>
      <c r="Q123" s="209"/>
      <c r="R123" s="25"/>
      <c r="T123" s="146"/>
      <c r="U123" s="31" t="s">
        <v>39</v>
      </c>
      <c r="V123" s="147">
        <v>0</v>
      </c>
      <c r="W123" s="147">
        <f>$V$123*$K$123</f>
        <v>0</v>
      </c>
      <c r="X123" s="147">
        <v>0</v>
      </c>
      <c r="Y123" s="147">
        <f>$X$123*$K$123</f>
        <v>0</v>
      </c>
      <c r="Z123" s="147">
        <v>0</v>
      </c>
      <c r="AA123" s="148">
        <f>$Z$123*$K$123</f>
        <v>0</v>
      </c>
      <c r="AR123" s="6" t="s">
        <v>348</v>
      </c>
      <c r="AT123" s="6" t="s">
        <v>229</v>
      </c>
      <c r="AU123" s="6" t="s">
        <v>83</v>
      </c>
      <c r="AY123" s="6" t="s">
        <v>162</v>
      </c>
      <c r="BE123" s="99">
        <f>IF($U$123="základná",$N$123,0)</f>
        <v>0</v>
      </c>
      <c r="BF123" s="99">
        <f>IF($U$123="znížená",$N$123,0)</f>
        <v>0</v>
      </c>
      <c r="BG123" s="99">
        <f>IF($U$123="zákl. prenesená",$N$123,0)</f>
        <v>0</v>
      </c>
      <c r="BH123" s="99">
        <f>IF($U$123="zníž. prenesená",$N$123,0)</f>
        <v>0</v>
      </c>
      <c r="BI123" s="99">
        <f>IF($U$123="nulová",$N$123,0)</f>
        <v>0</v>
      </c>
      <c r="BJ123" s="6" t="s">
        <v>83</v>
      </c>
      <c r="BK123" s="99">
        <f>ROUND($L$123*$K$123,2)</f>
        <v>0</v>
      </c>
      <c r="BL123" s="6" t="s">
        <v>344</v>
      </c>
    </row>
    <row r="124" spans="2:64" s="6" customFormat="1" ht="27" customHeight="1">
      <c r="B124" s="23"/>
      <c r="C124" s="150" t="s">
        <v>170</v>
      </c>
      <c r="D124" s="150" t="s">
        <v>229</v>
      </c>
      <c r="E124" s="151" t="s">
        <v>349</v>
      </c>
      <c r="F124" s="212" t="s">
        <v>350</v>
      </c>
      <c r="G124" s="213"/>
      <c r="H124" s="213"/>
      <c r="I124" s="213"/>
      <c r="J124" s="152" t="s">
        <v>351</v>
      </c>
      <c r="K124" s="153">
        <v>435</v>
      </c>
      <c r="L124" s="214">
        <v>0</v>
      </c>
      <c r="M124" s="213"/>
      <c r="N124" s="215">
        <f>ROUND($L$124*$K$124,2)</f>
        <v>0</v>
      </c>
      <c r="O124" s="209"/>
      <c r="P124" s="209"/>
      <c r="Q124" s="209"/>
      <c r="R124" s="25"/>
      <c r="T124" s="146"/>
      <c r="U124" s="31" t="s">
        <v>39</v>
      </c>
      <c r="V124" s="147">
        <v>0</v>
      </c>
      <c r="W124" s="147">
        <f>$V$124*$K$124</f>
        <v>0</v>
      </c>
      <c r="X124" s="147">
        <v>0</v>
      </c>
      <c r="Y124" s="147">
        <f>$X$124*$K$124</f>
        <v>0</v>
      </c>
      <c r="Z124" s="147">
        <v>0</v>
      </c>
      <c r="AA124" s="148">
        <f>$Z$124*$K$124</f>
        <v>0</v>
      </c>
      <c r="AR124" s="6" t="s">
        <v>348</v>
      </c>
      <c r="AT124" s="6" t="s">
        <v>229</v>
      </c>
      <c r="AU124" s="6" t="s">
        <v>83</v>
      </c>
      <c r="AY124" s="6" t="s">
        <v>162</v>
      </c>
      <c r="BE124" s="99">
        <f>IF($U$124="základná",$N$124,0)</f>
        <v>0</v>
      </c>
      <c r="BF124" s="99">
        <f>IF($U$124="znížená",$N$124,0)</f>
        <v>0</v>
      </c>
      <c r="BG124" s="99">
        <f>IF($U$124="zákl. prenesená",$N$124,0)</f>
        <v>0</v>
      </c>
      <c r="BH124" s="99">
        <f>IF($U$124="zníž. prenesená",$N$124,0)</f>
        <v>0</v>
      </c>
      <c r="BI124" s="99">
        <f>IF($U$124="nulová",$N$124,0)</f>
        <v>0</v>
      </c>
      <c r="BJ124" s="6" t="s">
        <v>83</v>
      </c>
      <c r="BK124" s="99">
        <f>ROUND($L$124*$K$124,2)</f>
        <v>0</v>
      </c>
      <c r="BL124" s="6" t="s">
        <v>344</v>
      </c>
    </row>
    <row r="125" spans="2:64" s="6" customFormat="1" ht="27" customHeight="1">
      <c r="B125" s="23"/>
      <c r="C125" s="150" t="s">
        <v>167</v>
      </c>
      <c r="D125" s="150" t="s">
        <v>229</v>
      </c>
      <c r="E125" s="151" t="s">
        <v>352</v>
      </c>
      <c r="F125" s="212" t="s">
        <v>353</v>
      </c>
      <c r="G125" s="213"/>
      <c r="H125" s="213"/>
      <c r="I125" s="213"/>
      <c r="J125" s="152" t="s">
        <v>351</v>
      </c>
      <c r="K125" s="153">
        <v>76</v>
      </c>
      <c r="L125" s="214">
        <v>0</v>
      </c>
      <c r="M125" s="213"/>
      <c r="N125" s="215">
        <f>ROUND($L$125*$K$125,2)</f>
        <v>0</v>
      </c>
      <c r="O125" s="209"/>
      <c r="P125" s="209"/>
      <c r="Q125" s="209"/>
      <c r="R125" s="25"/>
      <c r="T125" s="146"/>
      <c r="U125" s="31" t="s">
        <v>39</v>
      </c>
      <c r="V125" s="147">
        <v>0</v>
      </c>
      <c r="W125" s="147">
        <f>$V$125*$K$125</f>
        <v>0</v>
      </c>
      <c r="X125" s="147">
        <v>0</v>
      </c>
      <c r="Y125" s="147">
        <f>$X$125*$K$125</f>
        <v>0</v>
      </c>
      <c r="Z125" s="147">
        <v>0</v>
      </c>
      <c r="AA125" s="148">
        <f>$Z$125*$K$125</f>
        <v>0</v>
      </c>
      <c r="AR125" s="6" t="s">
        <v>348</v>
      </c>
      <c r="AT125" s="6" t="s">
        <v>229</v>
      </c>
      <c r="AU125" s="6" t="s">
        <v>83</v>
      </c>
      <c r="AY125" s="6" t="s">
        <v>162</v>
      </c>
      <c r="BE125" s="99">
        <f>IF($U$125="základná",$N$125,0)</f>
        <v>0</v>
      </c>
      <c r="BF125" s="99">
        <f>IF($U$125="znížená",$N$125,0)</f>
        <v>0</v>
      </c>
      <c r="BG125" s="99">
        <f>IF($U$125="zákl. prenesená",$N$125,0)</f>
        <v>0</v>
      </c>
      <c r="BH125" s="99">
        <f>IF($U$125="zníž. prenesená",$N$125,0)</f>
        <v>0</v>
      </c>
      <c r="BI125" s="99">
        <f>IF($U$125="nulová",$N$125,0)</f>
        <v>0</v>
      </c>
      <c r="BJ125" s="6" t="s">
        <v>83</v>
      </c>
      <c r="BK125" s="99">
        <f>ROUND($L$125*$K$125,2)</f>
        <v>0</v>
      </c>
      <c r="BL125" s="6" t="s">
        <v>344</v>
      </c>
    </row>
    <row r="126" spans="2:64" s="6" customFormat="1" ht="27" customHeight="1">
      <c r="B126" s="23"/>
      <c r="C126" s="142" t="s">
        <v>175</v>
      </c>
      <c r="D126" s="142" t="s">
        <v>163</v>
      </c>
      <c r="E126" s="143" t="s">
        <v>354</v>
      </c>
      <c r="F126" s="208" t="s">
        <v>355</v>
      </c>
      <c r="G126" s="209"/>
      <c r="H126" s="209"/>
      <c r="I126" s="209"/>
      <c r="J126" s="144" t="s">
        <v>351</v>
      </c>
      <c r="K126" s="145">
        <v>68</v>
      </c>
      <c r="L126" s="210">
        <v>0</v>
      </c>
      <c r="M126" s="209"/>
      <c r="N126" s="211">
        <f>ROUND($L$126*$K$126,2)</f>
        <v>0</v>
      </c>
      <c r="O126" s="209"/>
      <c r="P126" s="209"/>
      <c r="Q126" s="209"/>
      <c r="R126" s="25"/>
      <c r="T126" s="146"/>
      <c r="U126" s="31" t="s">
        <v>39</v>
      </c>
      <c r="V126" s="147">
        <v>0</v>
      </c>
      <c r="W126" s="147">
        <f>$V$126*$K$126</f>
        <v>0</v>
      </c>
      <c r="X126" s="147">
        <v>0</v>
      </c>
      <c r="Y126" s="147">
        <f>$X$126*$K$126</f>
        <v>0</v>
      </c>
      <c r="Z126" s="147">
        <v>0</v>
      </c>
      <c r="AA126" s="148">
        <f>$Z$126*$K$126</f>
        <v>0</v>
      </c>
      <c r="AR126" s="6" t="s">
        <v>344</v>
      </c>
      <c r="AT126" s="6" t="s">
        <v>163</v>
      </c>
      <c r="AU126" s="6" t="s">
        <v>83</v>
      </c>
      <c r="AY126" s="6" t="s">
        <v>162</v>
      </c>
      <c r="BE126" s="99">
        <f>IF($U$126="základná",$N$126,0)</f>
        <v>0</v>
      </c>
      <c r="BF126" s="99">
        <f>IF($U$126="znížená",$N$126,0)</f>
        <v>0</v>
      </c>
      <c r="BG126" s="99">
        <f>IF($U$126="zákl. prenesená",$N$126,0)</f>
        <v>0</v>
      </c>
      <c r="BH126" s="99">
        <f>IF($U$126="zníž. prenesená",$N$126,0)</f>
        <v>0</v>
      </c>
      <c r="BI126" s="99">
        <f>IF($U$126="nulová",$N$126,0)</f>
        <v>0</v>
      </c>
      <c r="BJ126" s="6" t="s">
        <v>83</v>
      </c>
      <c r="BK126" s="99">
        <f>ROUND($L$126*$K$126,2)</f>
        <v>0</v>
      </c>
      <c r="BL126" s="6" t="s">
        <v>344</v>
      </c>
    </row>
    <row r="127" spans="2:64" s="6" customFormat="1" ht="15.75" customHeight="1">
      <c r="B127" s="23"/>
      <c r="C127" s="150" t="s">
        <v>178</v>
      </c>
      <c r="D127" s="150" t="s">
        <v>229</v>
      </c>
      <c r="E127" s="151" t="s">
        <v>356</v>
      </c>
      <c r="F127" s="212" t="s">
        <v>357</v>
      </c>
      <c r="G127" s="213"/>
      <c r="H127" s="213"/>
      <c r="I127" s="213"/>
      <c r="J127" s="152" t="s">
        <v>351</v>
      </c>
      <c r="K127" s="153">
        <v>64</v>
      </c>
      <c r="L127" s="214">
        <v>0</v>
      </c>
      <c r="M127" s="213"/>
      <c r="N127" s="215">
        <f>ROUND($L$127*$K$127,2)</f>
        <v>0</v>
      </c>
      <c r="O127" s="209"/>
      <c r="P127" s="209"/>
      <c r="Q127" s="209"/>
      <c r="R127" s="25"/>
      <c r="T127" s="146"/>
      <c r="U127" s="31" t="s">
        <v>39</v>
      </c>
      <c r="V127" s="147">
        <v>0</v>
      </c>
      <c r="W127" s="147">
        <f>$V$127*$K$127</f>
        <v>0</v>
      </c>
      <c r="X127" s="147">
        <v>0</v>
      </c>
      <c r="Y127" s="147">
        <f>$X$127*$K$127</f>
        <v>0</v>
      </c>
      <c r="Z127" s="147">
        <v>0</v>
      </c>
      <c r="AA127" s="148">
        <f>$Z$127*$K$127</f>
        <v>0</v>
      </c>
      <c r="AR127" s="6" t="s">
        <v>348</v>
      </c>
      <c r="AT127" s="6" t="s">
        <v>229</v>
      </c>
      <c r="AU127" s="6" t="s">
        <v>83</v>
      </c>
      <c r="AY127" s="6" t="s">
        <v>162</v>
      </c>
      <c r="BE127" s="99">
        <f>IF($U$127="základná",$N$127,0)</f>
        <v>0</v>
      </c>
      <c r="BF127" s="99">
        <f>IF($U$127="znížená",$N$127,0)</f>
        <v>0</v>
      </c>
      <c r="BG127" s="99">
        <f>IF($U$127="zákl. prenesená",$N$127,0)</f>
        <v>0</v>
      </c>
      <c r="BH127" s="99">
        <f>IF($U$127="zníž. prenesená",$N$127,0)</f>
        <v>0</v>
      </c>
      <c r="BI127" s="99">
        <f>IF($U$127="nulová",$N$127,0)</f>
        <v>0</v>
      </c>
      <c r="BJ127" s="6" t="s">
        <v>83</v>
      </c>
      <c r="BK127" s="99">
        <f>ROUND($L$127*$K$127,2)</f>
        <v>0</v>
      </c>
      <c r="BL127" s="6" t="s">
        <v>344</v>
      </c>
    </row>
    <row r="128" spans="2:64" s="6" customFormat="1" ht="27" customHeight="1">
      <c r="B128" s="23"/>
      <c r="C128" s="150" t="s">
        <v>181</v>
      </c>
      <c r="D128" s="150" t="s">
        <v>229</v>
      </c>
      <c r="E128" s="151" t="s">
        <v>358</v>
      </c>
      <c r="F128" s="212" t="s">
        <v>359</v>
      </c>
      <c r="G128" s="213"/>
      <c r="H128" s="213"/>
      <c r="I128" s="213"/>
      <c r="J128" s="152" t="s">
        <v>351</v>
      </c>
      <c r="K128" s="153">
        <v>4</v>
      </c>
      <c r="L128" s="214">
        <v>0</v>
      </c>
      <c r="M128" s="213"/>
      <c r="N128" s="215">
        <f>ROUND($L$128*$K$128,2)</f>
        <v>0</v>
      </c>
      <c r="O128" s="209"/>
      <c r="P128" s="209"/>
      <c r="Q128" s="209"/>
      <c r="R128" s="25"/>
      <c r="T128" s="146"/>
      <c r="U128" s="31" t="s">
        <v>39</v>
      </c>
      <c r="V128" s="147">
        <v>0</v>
      </c>
      <c r="W128" s="147">
        <f>$V$128*$K$128</f>
        <v>0</v>
      </c>
      <c r="X128" s="147">
        <v>0</v>
      </c>
      <c r="Y128" s="147">
        <f>$X$128*$K$128</f>
        <v>0</v>
      </c>
      <c r="Z128" s="147">
        <v>0</v>
      </c>
      <c r="AA128" s="148">
        <f>$Z$128*$K$128</f>
        <v>0</v>
      </c>
      <c r="AR128" s="6" t="s">
        <v>348</v>
      </c>
      <c r="AT128" s="6" t="s">
        <v>229</v>
      </c>
      <c r="AU128" s="6" t="s">
        <v>83</v>
      </c>
      <c r="AY128" s="6" t="s">
        <v>162</v>
      </c>
      <c r="BE128" s="99">
        <f>IF($U$128="základná",$N$128,0)</f>
        <v>0</v>
      </c>
      <c r="BF128" s="99">
        <f>IF($U$128="znížená",$N$128,0)</f>
        <v>0</v>
      </c>
      <c r="BG128" s="99">
        <f>IF($U$128="zákl. prenesená",$N$128,0)</f>
        <v>0</v>
      </c>
      <c r="BH128" s="99">
        <f>IF($U$128="zníž. prenesená",$N$128,0)</f>
        <v>0</v>
      </c>
      <c r="BI128" s="99">
        <f>IF($U$128="nulová",$N$128,0)</f>
        <v>0</v>
      </c>
      <c r="BJ128" s="6" t="s">
        <v>83</v>
      </c>
      <c r="BK128" s="99">
        <f>ROUND($L$128*$K$128,2)</f>
        <v>0</v>
      </c>
      <c r="BL128" s="6" t="s">
        <v>344</v>
      </c>
    </row>
    <row r="129" spans="2:64" s="6" customFormat="1" ht="27" customHeight="1">
      <c r="B129" s="23"/>
      <c r="C129" s="142" t="s">
        <v>184</v>
      </c>
      <c r="D129" s="142" t="s">
        <v>163</v>
      </c>
      <c r="E129" s="143" t="s">
        <v>360</v>
      </c>
      <c r="F129" s="208" t="s">
        <v>361</v>
      </c>
      <c r="G129" s="209"/>
      <c r="H129" s="209"/>
      <c r="I129" s="209"/>
      <c r="J129" s="144" t="s">
        <v>351</v>
      </c>
      <c r="K129" s="145">
        <v>91</v>
      </c>
      <c r="L129" s="210">
        <v>0</v>
      </c>
      <c r="M129" s="209"/>
      <c r="N129" s="211">
        <f>ROUND($L$129*$K$129,2)</f>
        <v>0</v>
      </c>
      <c r="O129" s="209"/>
      <c r="P129" s="209"/>
      <c r="Q129" s="209"/>
      <c r="R129" s="25"/>
      <c r="T129" s="146"/>
      <c r="U129" s="31" t="s">
        <v>39</v>
      </c>
      <c r="V129" s="147">
        <v>0</v>
      </c>
      <c r="W129" s="147">
        <f>$V$129*$K$129</f>
        <v>0</v>
      </c>
      <c r="X129" s="147">
        <v>0</v>
      </c>
      <c r="Y129" s="147">
        <f>$X$129*$K$129</f>
        <v>0</v>
      </c>
      <c r="Z129" s="147">
        <v>0</v>
      </c>
      <c r="AA129" s="148">
        <f>$Z$129*$K$129</f>
        <v>0</v>
      </c>
      <c r="AR129" s="6" t="s">
        <v>344</v>
      </c>
      <c r="AT129" s="6" t="s">
        <v>163</v>
      </c>
      <c r="AU129" s="6" t="s">
        <v>83</v>
      </c>
      <c r="AY129" s="6" t="s">
        <v>162</v>
      </c>
      <c r="BE129" s="99">
        <f>IF($U$129="základná",$N$129,0)</f>
        <v>0</v>
      </c>
      <c r="BF129" s="99">
        <f>IF($U$129="znížená",$N$129,0)</f>
        <v>0</v>
      </c>
      <c r="BG129" s="99">
        <f>IF($U$129="zákl. prenesená",$N$129,0)</f>
        <v>0</v>
      </c>
      <c r="BH129" s="99">
        <f>IF($U$129="zníž. prenesená",$N$129,0)</f>
        <v>0</v>
      </c>
      <c r="BI129" s="99">
        <f>IF($U$129="nulová",$N$129,0)</f>
        <v>0</v>
      </c>
      <c r="BJ129" s="6" t="s">
        <v>83</v>
      </c>
      <c r="BK129" s="99">
        <f>ROUND($L$129*$K$129,2)</f>
        <v>0</v>
      </c>
      <c r="BL129" s="6" t="s">
        <v>344</v>
      </c>
    </row>
    <row r="130" spans="2:64" s="6" customFormat="1" ht="27" customHeight="1">
      <c r="B130" s="23"/>
      <c r="C130" s="150" t="s">
        <v>187</v>
      </c>
      <c r="D130" s="150" t="s">
        <v>229</v>
      </c>
      <c r="E130" s="151" t="s">
        <v>362</v>
      </c>
      <c r="F130" s="212" t="s">
        <v>363</v>
      </c>
      <c r="G130" s="213"/>
      <c r="H130" s="213"/>
      <c r="I130" s="213"/>
      <c r="J130" s="152" t="s">
        <v>351</v>
      </c>
      <c r="K130" s="153">
        <v>14</v>
      </c>
      <c r="L130" s="214">
        <v>0</v>
      </c>
      <c r="M130" s="213"/>
      <c r="N130" s="215">
        <f>ROUND($L$130*$K$130,2)</f>
        <v>0</v>
      </c>
      <c r="O130" s="209"/>
      <c r="P130" s="209"/>
      <c r="Q130" s="209"/>
      <c r="R130" s="25"/>
      <c r="T130" s="146"/>
      <c r="U130" s="31" t="s">
        <v>39</v>
      </c>
      <c r="V130" s="147">
        <v>0</v>
      </c>
      <c r="W130" s="147">
        <f>$V$130*$K$130</f>
        <v>0</v>
      </c>
      <c r="X130" s="147">
        <v>0</v>
      </c>
      <c r="Y130" s="147">
        <f>$X$130*$K$130</f>
        <v>0</v>
      </c>
      <c r="Z130" s="147">
        <v>0</v>
      </c>
      <c r="AA130" s="148">
        <f>$Z$130*$K$130</f>
        <v>0</v>
      </c>
      <c r="AR130" s="6" t="s">
        <v>348</v>
      </c>
      <c r="AT130" s="6" t="s">
        <v>229</v>
      </c>
      <c r="AU130" s="6" t="s">
        <v>83</v>
      </c>
      <c r="AY130" s="6" t="s">
        <v>162</v>
      </c>
      <c r="BE130" s="99">
        <f>IF($U$130="základná",$N$130,0)</f>
        <v>0</v>
      </c>
      <c r="BF130" s="99">
        <f>IF($U$130="znížená",$N$130,0)</f>
        <v>0</v>
      </c>
      <c r="BG130" s="99">
        <f>IF($U$130="zákl. prenesená",$N$130,0)</f>
        <v>0</v>
      </c>
      <c r="BH130" s="99">
        <f>IF($U$130="zníž. prenesená",$N$130,0)</f>
        <v>0</v>
      </c>
      <c r="BI130" s="99">
        <f>IF($U$130="nulová",$N$130,0)</f>
        <v>0</v>
      </c>
      <c r="BJ130" s="6" t="s">
        <v>83</v>
      </c>
      <c r="BK130" s="99">
        <f>ROUND($L$130*$K$130,2)</f>
        <v>0</v>
      </c>
      <c r="BL130" s="6" t="s">
        <v>344</v>
      </c>
    </row>
    <row r="131" spans="2:64" s="6" customFormat="1" ht="15.75" customHeight="1">
      <c r="B131" s="23"/>
      <c r="C131" s="150" t="s">
        <v>190</v>
      </c>
      <c r="D131" s="150" t="s">
        <v>229</v>
      </c>
      <c r="E131" s="151" t="s">
        <v>364</v>
      </c>
      <c r="F131" s="212" t="s">
        <v>365</v>
      </c>
      <c r="G131" s="213"/>
      <c r="H131" s="213"/>
      <c r="I131" s="213"/>
      <c r="J131" s="152" t="s">
        <v>351</v>
      </c>
      <c r="K131" s="153">
        <v>42</v>
      </c>
      <c r="L131" s="214">
        <v>0</v>
      </c>
      <c r="M131" s="213"/>
      <c r="N131" s="215">
        <f>ROUND($L$131*$K$131,2)</f>
        <v>0</v>
      </c>
      <c r="O131" s="209"/>
      <c r="P131" s="209"/>
      <c r="Q131" s="209"/>
      <c r="R131" s="25"/>
      <c r="T131" s="146"/>
      <c r="U131" s="31" t="s">
        <v>39</v>
      </c>
      <c r="V131" s="147">
        <v>0</v>
      </c>
      <c r="W131" s="147">
        <f>$V$131*$K$131</f>
        <v>0</v>
      </c>
      <c r="X131" s="147">
        <v>0</v>
      </c>
      <c r="Y131" s="147">
        <f>$X$131*$K$131</f>
        <v>0</v>
      </c>
      <c r="Z131" s="147">
        <v>0</v>
      </c>
      <c r="AA131" s="148">
        <f>$Z$131*$K$131</f>
        <v>0</v>
      </c>
      <c r="AR131" s="6" t="s">
        <v>348</v>
      </c>
      <c r="AT131" s="6" t="s">
        <v>229</v>
      </c>
      <c r="AU131" s="6" t="s">
        <v>83</v>
      </c>
      <c r="AY131" s="6" t="s">
        <v>162</v>
      </c>
      <c r="BE131" s="99">
        <f>IF($U$131="základná",$N$131,0)</f>
        <v>0</v>
      </c>
      <c r="BF131" s="99">
        <f>IF($U$131="znížená",$N$131,0)</f>
        <v>0</v>
      </c>
      <c r="BG131" s="99">
        <f>IF($U$131="zákl. prenesená",$N$131,0)</f>
        <v>0</v>
      </c>
      <c r="BH131" s="99">
        <f>IF($U$131="zníž. prenesená",$N$131,0)</f>
        <v>0</v>
      </c>
      <c r="BI131" s="99">
        <f>IF($U$131="nulová",$N$131,0)</f>
        <v>0</v>
      </c>
      <c r="BJ131" s="6" t="s">
        <v>83</v>
      </c>
      <c r="BK131" s="99">
        <f>ROUND($L$131*$K$131,2)</f>
        <v>0</v>
      </c>
      <c r="BL131" s="6" t="s">
        <v>344</v>
      </c>
    </row>
    <row r="132" spans="2:64" s="6" customFormat="1" ht="15.75" customHeight="1">
      <c r="B132" s="23"/>
      <c r="C132" s="150" t="s">
        <v>193</v>
      </c>
      <c r="D132" s="150" t="s">
        <v>229</v>
      </c>
      <c r="E132" s="151" t="s">
        <v>366</v>
      </c>
      <c r="F132" s="212" t="s">
        <v>367</v>
      </c>
      <c r="G132" s="213"/>
      <c r="H132" s="213"/>
      <c r="I132" s="213"/>
      <c r="J132" s="152" t="s">
        <v>351</v>
      </c>
      <c r="K132" s="153">
        <v>14</v>
      </c>
      <c r="L132" s="214">
        <v>0</v>
      </c>
      <c r="M132" s="213"/>
      <c r="N132" s="215">
        <f>ROUND($L$132*$K$132,2)</f>
        <v>0</v>
      </c>
      <c r="O132" s="209"/>
      <c r="P132" s="209"/>
      <c r="Q132" s="209"/>
      <c r="R132" s="25"/>
      <c r="T132" s="146"/>
      <c r="U132" s="31" t="s">
        <v>39</v>
      </c>
      <c r="V132" s="147">
        <v>0</v>
      </c>
      <c r="W132" s="147">
        <f>$V$132*$K$132</f>
        <v>0</v>
      </c>
      <c r="X132" s="147">
        <v>0</v>
      </c>
      <c r="Y132" s="147">
        <f>$X$132*$K$132</f>
        <v>0</v>
      </c>
      <c r="Z132" s="147">
        <v>0</v>
      </c>
      <c r="AA132" s="148">
        <f>$Z$132*$K$132</f>
        <v>0</v>
      </c>
      <c r="AR132" s="6" t="s">
        <v>348</v>
      </c>
      <c r="AT132" s="6" t="s">
        <v>229</v>
      </c>
      <c r="AU132" s="6" t="s">
        <v>83</v>
      </c>
      <c r="AY132" s="6" t="s">
        <v>162</v>
      </c>
      <c r="BE132" s="99">
        <f>IF($U$132="základná",$N$132,0)</f>
        <v>0</v>
      </c>
      <c r="BF132" s="99">
        <f>IF($U$132="znížená",$N$132,0)</f>
        <v>0</v>
      </c>
      <c r="BG132" s="99">
        <f>IF($U$132="zákl. prenesená",$N$132,0)</f>
        <v>0</v>
      </c>
      <c r="BH132" s="99">
        <f>IF($U$132="zníž. prenesená",$N$132,0)</f>
        <v>0</v>
      </c>
      <c r="BI132" s="99">
        <f>IF($U$132="nulová",$N$132,0)</f>
        <v>0</v>
      </c>
      <c r="BJ132" s="6" t="s">
        <v>83</v>
      </c>
      <c r="BK132" s="99">
        <f>ROUND($L$132*$K$132,2)</f>
        <v>0</v>
      </c>
      <c r="BL132" s="6" t="s">
        <v>344</v>
      </c>
    </row>
    <row r="133" spans="2:64" s="6" customFormat="1" ht="27" customHeight="1">
      <c r="B133" s="23"/>
      <c r="C133" s="150" t="s">
        <v>197</v>
      </c>
      <c r="D133" s="150" t="s">
        <v>229</v>
      </c>
      <c r="E133" s="151" t="s">
        <v>368</v>
      </c>
      <c r="F133" s="212" t="s">
        <v>369</v>
      </c>
      <c r="G133" s="213"/>
      <c r="H133" s="213"/>
      <c r="I133" s="213"/>
      <c r="J133" s="152" t="s">
        <v>351</v>
      </c>
      <c r="K133" s="153">
        <v>7</v>
      </c>
      <c r="L133" s="214">
        <v>0</v>
      </c>
      <c r="M133" s="213"/>
      <c r="N133" s="215">
        <f>ROUND($L$133*$K$133,2)</f>
        <v>0</v>
      </c>
      <c r="O133" s="209"/>
      <c r="P133" s="209"/>
      <c r="Q133" s="209"/>
      <c r="R133" s="25"/>
      <c r="T133" s="146"/>
      <c r="U133" s="31" t="s">
        <v>39</v>
      </c>
      <c r="V133" s="147">
        <v>0</v>
      </c>
      <c r="W133" s="147">
        <f>$V$133*$K$133</f>
        <v>0</v>
      </c>
      <c r="X133" s="147">
        <v>0</v>
      </c>
      <c r="Y133" s="147">
        <f>$X$133*$K$133</f>
        <v>0</v>
      </c>
      <c r="Z133" s="147">
        <v>0</v>
      </c>
      <c r="AA133" s="148">
        <f>$Z$133*$K$133</f>
        <v>0</v>
      </c>
      <c r="AR133" s="6" t="s">
        <v>348</v>
      </c>
      <c r="AT133" s="6" t="s">
        <v>229</v>
      </c>
      <c r="AU133" s="6" t="s">
        <v>83</v>
      </c>
      <c r="AY133" s="6" t="s">
        <v>162</v>
      </c>
      <c r="BE133" s="99">
        <f>IF($U$133="základná",$N$133,0)</f>
        <v>0</v>
      </c>
      <c r="BF133" s="99">
        <f>IF($U$133="znížená",$N$133,0)</f>
        <v>0</v>
      </c>
      <c r="BG133" s="99">
        <f>IF($U$133="zákl. prenesená",$N$133,0)</f>
        <v>0</v>
      </c>
      <c r="BH133" s="99">
        <f>IF($U$133="zníž. prenesená",$N$133,0)</f>
        <v>0</v>
      </c>
      <c r="BI133" s="99">
        <f>IF($U$133="nulová",$N$133,0)</f>
        <v>0</v>
      </c>
      <c r="BJ133" s="6" t="s">
        <v>83</v>
      </c>
      <c r="BK133" s="99">
        <f>ROUND($L$133*$K$133,2)</f>
        <v>0</v>
      </c>
      <c r="BL133" s="6" t="s">
        <v>344</v>
      </c>
    </row>
    <row r="134" spans="2:64" s="6" customFormat="1" ht="15.75" customHeight="1">
      <c r="B134" s="23"/>
      <c r="C134" s="150" t="s">
        <v>200</v>
      </c>
      <c r="D134" s="150" t="s">
        <v>229</v>
      </c>
      <c r="E134" s="151" t="s">
        <v>370</v>
      </c>
      <c r="F134" s="212" t="s">
        <v>371</v>
      </c>
      <c r="G134" s="213"/>
      <c r="H134" s="213"/>
      <c r="I134" s="213"/>
      <c r="J134" s="152" t="s">
        <v>351</v>
      </c>
      <c r="K134" s="153">
        <v>14</v>
      </c>
      <c r="L134" s="214">
        <v>0</v>
      </c>
      <c r="M134" s="213"/>
      <c r="N134" s="215">
        <f>ROUND($L$134*$K$134,2)</f>
        <v>0</v>
      </c>
      <c r="O134" s="209"/>
      <c r="P134" s="209"/>
      <c r="Q134" s="209"/>
      <c r="R134" s="25"/>
      <c r="T134" s="146"/>
      <c r="U134" s="31" t="s">
        <v>39</v>
      </c>
      <c r="V134" s="147">
        <v>0</v>
      </c>
      <c r="W134" s="147">
        <f>$V$134*$K$134</f>
        <v>0</v>
      </c>
      <c r="X134" s="147">
        <v>0</v>
      </c>
      <c r="Y134" s="147">
        <f>$X$134*$K$134</f>
        <v>0</v>
      </c>
      <c r="Z134" s="147">
        <v>0</v>
      </c>
      <c r="AA134" s="148">
        <f>$Z$134*$K$134</f>
        <v>0</v>
      </c>
      <c r="AR134" s="6" t="s">
        <v>348</v>
      </c>
      <c r="AT134" s="6" t="s">
        <v>229</v>
      </c>
      <c r="AU134" s="6" t="s">
        <v>83</v>
      </c>
      <c r="AY134" s="6" t="s">
        <v>162</v>
      </c>
      <c r="BE134" s="99">
        <f>IF($U$134="základná",$N$134,0)</f>
        <v>0</v>
      </c>
      <c r="BF134" s="99">
        <f>IF($U$134="znížená",$N$134,0)</f>
        <v>0</v>
      </c>
      <c r="BG134" s="99">
        <f>IF($U$134="zákl. prenesená",$N$134,0)</f>
        <v>0</v>
      </c>
      <c r="BH134" s="99">
        <f>IF($U$134="zníž. prenesená",$N$134,0)</f>
        <v>0</v>
      </c>
      <c r="BI134" s="99">
        <f>IF($U$134="nulová",$N$134,0)</f>
        <v>0</v>
      </c>
      <c r="BJ134" s="6" t="s">
        <v>83</v>
      </c>
      <c r="BK134" s="99">
        <f>ROUND($L$134*$K$134,2)</f>
        <v>0</v>
      </c>
      <c r="BL134" s="6" t="s">
        <v>344</v>
      </c>
    </row>
    <row r="135" spans="2:64" s="6" customFormat="1" ht="27" customHeight="1">
      <c r="B135" s="23"/>
      <c r="C135" s="142" t="s">
        <v>204</v>
      </c>
      <c r="D135" s="142" t="s">
        <v>163</v>
      </c>
      <c r="E135" s="143" t="s">
        <v>372</v>
      </c>
      <c r="F135" s="208" t="s">
        <v>373</v>
      </c>
      <c r="G135" s="209"/>
      <c r="H135" s="209"/>
      <c r="I135" s="209"/>
      <c r="J135" s="144" t="s">
        <v>351</v>
      </c>
      <c r="K135" s="145">
        <v>14</v>
      </c>
      <c r="L135" s="210">
        <v>0</v>
      </c>
      <c r="M135" s="209"/>
      <c r="N135" s="211">
        <f>ROUND($L$135*$K$135,2)</f>
        <v>0</v>
      </c>
      <c r="O135" s="209"/>
      <c r="P135" s="209"/>
      <c r="Q135" s="209"/>
      <c r="R135" s="25"/>
      <c r="T135" s="146"/>
      <c r="U135" s="31" t="s">
        <v>39</v>
      </c>
      <c r="V135" s="147">
        <v>0</v>
      </c>
      <c r="W135" s="147">
        <f>$V$135*$K$135</f>
        <v>0</v>
      </c>
      <c r="X135" s="147">
        <v>0</v>
      </c>
      <c r="Y135" s="147">
        <f>$X$135*$K$135</f>
        <v>0</v>
      </c>
      <c r="Z135" s="147">
        <v>0</v>
      </c>
      <c r="AA135" s="148">
        <f>$Z$135*$K$135</f>
        <v>0</v>
      </c>
      <c r="AR135" s="6" t="s">
        <v>344</v>
      </c>
      <c r="AT135" s="6" t="s">
        <v>163</v>
      </c>
      <c r="AU135" s="6" t="s">
        <v>83</v>
      </c>
      <c r="AY135" s="6" t="s">
        <v>162</v>
      </c>
      <c r="BE135" s="99">
        <f>IF($U$135="základná",$N$135,0)</f>
        <v>0</v>
      </c>
      <c r="BF135" s="99">
        <f>IF($U$135="znížená",$N$135,0)</f>
        <v>0</v>
      </c>
      <c r="BG135" s="99">
        <f>IF($U$135="zákl. prenesená",$N$135,0)</f>
        <v>0</v>
      </c>
      <c r="BH135" s="99">
        <f>IF($U$135="zníž. prenesená",$N$135,0)</f>
        <v>0</v>
      </c>
      <c r="BI135" s="99">
        <f>IF($U$135="nulová",$N$135,0)</f>
        <v>0</v>
      </c>
      <c r="BJ135" s="6" t="s">
        <v>83</v>
      </c>
      <c r="BK135" s="99">
        <f>ROUND($L$135*$K$135,2)</f>
        <v>0</v>
      </c>
      <c r="BL135" s="6" t="s">
        <v>344</v>
      </c>
    </row>
    <row r="136" spans="2:64" s="6" customFormat="1" ht="15.75" customHeight="1">
      <c r="B136" s="23"/>
      <c r="C136" s="150" t="s">
        <v>207</v>
      </c>
      <c r="D136" s="150" t="s">
        <v>229</v>
      </c>
      <c r="E136" s="151" t="s">
        <v>374</v>
      </c>
      <c r="F136" s="212" t="s">
        <v>375</v>
      </c>
      <c r="G136" s="213"/>
      <c r="H136" s="213"/>
      <c r="I136" s="213"/>
      <c r="J136" s="152" t="s">
        <v>351</v>
      </c>
      <c r="K136" s="153">
        <v>14</v>
      </c>
      <c r="L136" s="214">
        <v>0</v>
      </c>
      <c r="M136" s="213"/>
      <c r="N136" s="215">
        <f>ROUND($L$136*$K$136,2)</f>
        <v>0</v>
      </c>
      <c r="O136" s="209"/>
      <c r="P136" s="209"/>
      <c r="Q136" s="209"/>
      <c r="R136" s="25"/>
      <c r="T136" s="146"/>
      <c r="U136" s="31" t="s">
        <v>39</v>
      </c>
      <c r="V136" s="147">
        <v>0</v>
      </c>
      <c r="W136" s="147">
        <f>$V$136*$K$136</f>
        <v>0</v>
      </c>
      <c r="X136" s="147">
        <v>0</v>
      </c>
      <c r="Y136" s="147">
        <f>$X$136*$K$136</f>
        <v>0</v>
      </c>
      <c r="Z136" s="147">
        <v>0</v>
      </c>
      <c r="AA136" s="148">
        <f>$Z$136*$K$136</f>
        <v>0</v>
      </c>
      <c r="AR136" s="6" t="s">
        <v>348</v>
      </c>
      <c r="AT136" s="6" t="s">
        <v>229</v>
      </c>
      <c r="AU136" s="6" t="s">
        <v>83</v>
      </c>
      <c r="AY136" s="6" t="s">
        <v>162</v>
      </c>
      <c r="BE136" s="99">
        <f>IF($U$136="základná",$N$136,0)</f>
        <v>0</v>
      </c>
      <c r="BF136" s="99">
        <f>IF($U$136="znížená",$N$136,0)</f>
        <v>0</v>
      </c>
      <c r="BG136" s="99">
        <f>IF($U$136="zákl. prenesená",$N$136,0)</f>
        <v>0</v>
      </c>
      <c r="BH136" s="99">
        <f>IF($U$136="zníž. prenesená",$N$136,0)</f>
        <v>0</v>
      </c>
      <c r="BI136" s="99">
        <f>IF($U$136="nulová",$N$136,0)</f>
        <v>0</v>
      </c>
      <c r="BJ136" s="6" t="s">
        <v>83</v>
      </c>
      <c r="BK136" s="99">
        <f>ROUND($L$136*$K$136,2)</f>
        <v>0</v>
      </c>
      <c r="BL136" s="6" t="s">
        <v>344</v>
      </c>
    </row>
    <row r="137" spans="2:64" s="6" customFormat="1" ht="15.75" customHeight="1">
      <c r="B137" s="23"/>
      <c r="C137" s="150" t="s">
        <v>210</v>
      </c>
      <c r="D137" s="150" t="s">
        <v>229</v>
      </c>
      <c r="E137" s="151" t="s">
        <v>376</v>
      </c>
      <c r="F137" s="212" t="s">
        <v>377</v>
      </c>
      <c r="G137" s="213"/>
      <c r="H137" s="213"/>
      <c r="I137" s="213"/>
      <c r="J137" s="152" t="s">
        <v>351</v>
      </c>
      <c r="K137" s="153">
        <v>14</v>
      </c>
      <c r="L137" s="214">
        <v>0</v>
      </c>
      <c r="M137" s="213"/>
      <c r="N137" s="215">
        <f>ROUND($L$137*$K$137,2)</f>
        <v>0</v>
      </c>
      <c r="O137" s="209"/>
      <c r="P137" s="209"/>
      <c r="Q137" s="209"/>
      <c r="R137" s="25"/>
      <c r="T137" s="146"/>
      <c r="U137" s="31" t="s">
        <v>39</v>
      </c>
      <c r="V137" s="147">
        <v>0</v>
      </c>
      <c r="W137" s="147">
        <f>$V$137*$K$137</f>
        <v>0</v>
      </c>
      <c r="X137" s="147">
        <v>0</v>
      </c>
      <c r="Y137" s="147">
        <f>$X$137*$K$137</f>
        <v>0</v>
      </c>
      <c r="Z137" s="147">
        <v>0</v>
      </c>
      <c r="AA137" s="148">
        <f>$Z$137*$K$137</f>
        <v>0</v>
      </c>
      <c r="AR137" s="6" t="s">
        <v>348</v>
      </c>
      <c r="AT137" s="6" t="s">
        <v>229</v>
      </c>
      <c r="AU137" s="6" t="s">
        <v>83</v>
      </c>
      <c r="AY137" s="6" t="s">
        <v>162</v>
      </c>
      <c r="BE137" s="99">
        <f>IF($U$137="základná",$N$137,0)</f>
        <v>0</v>
      </c>
      <c r="BF137" s="99">
        <f>IF($U$137="znížená",$N$137,0)</f>
        <v>0</v>
      </c>
      <c r="BG137" s="99">
        <f>IF($U$137="zákl. prenesená",$N$137,0)</f>
        <v>0</v>
      </c>
      <c r="BH137" s="99">
        <f>IF($U$137="zníž. prenesená",$N$137,0)</f>
        <v>0</v>
      </c>
      <c r="BI137" s="99">
        <f>IF($U$137="nulová",$N$137,0)</f>
        <v>0</v>
      </c>
      <c r="BJ137" s="6" t="s">
        <v>83</v>
      </c>
      <c r="BK137" s="99">
        <f>ROUND($L$137*$K$137,2)</f>
        <v>0</v>
      </c>
      <c r="BL137" s="6" t="s">
        <v>344</v>
      </c>
    </row>
    <row r="138" spans="2:64" s="6" customFormat="1" ht="15.75" customHeight="1">
      <c r="B138" s="23"/>
      <c r="C138" s="150" t="s">
        <v>213</v>
      </c>
      <c r="D138" s="150" t="s">
        <v>229</v>
      </c>
      <c r="E138" s="151" t="s">
        <v>378</v>
      </c>
      <c r="F138" s="212" t="s">
        <v>379</v>
      </c>
      <c r="G138" s="213"/>
      <c r="H138" s="213"/>
      <c r="I138" s="213"/>
      <c r="J138" s="152" t="s">
        <v>351</v>
      </c>
      <c r="K138" s="153">
        <v>14</v>
      </c>
      <c r="L138" s="214">
        <v>0</v>
      </c>
      <c r="M138" s="213"/>
      <c r="N138" s="215">
        <f>ROUND($L$138*$K$138,2)</f>
        <v>0</v>
      </c>
      <c r="O138" s="209"/>
      <c r="P138" s="209"/>
      <c r="Q138" s="209"/>
      <c r="R138" s="25"/>
      <c r="T138" s="146"/>
      <c r="U138" s="31" t="s">
        <v>39</v>
      </c>
      <c r="V138" s="147">
        <v>0</v>
      </c>
      <c r="W138" s="147">
        <f>$V$138*$K$138</f>
        <v>0</v>
      </c>
      <c r="X138" s="147">
        <v>0</v>
      </c>
      <c r="Y138" s="147">
        <f>$X$138*$K$138</f>
        <v>0</v>
      </c>
      <c r="Z138" s="147">
        <v>0</v>
      </c>
      <c r="AA138" s="148">
        <f>$Z$138*$K$138</f>
        <v>0</v>
      </c>
      <c r="AR138" s="6" t="s">
        <v>348</v>
      </c>
      <c r="AT138" s="6" t="s">
        <v>229</v>
      </c>
      <c r="AU138" s="6" t="s">
        <v>83</v>
      </c>
      <c r="AY138" s="6" t="s">
        <v>162</v>
      </c>
      <c r="BE138" s="99">
        <f>IF($U$138="základná",$N$138,0)</f>
        <v>0</v>
      </c>
      <c r="BF138" s="99">
        <f>IF($U$138="znížená",$N$138,0)</f>
        <v>0</v>
      </c>
      <c r="BG138" s="99">
        <f>IF($U$138="zákl. prenesená",$N$138,0)</f>
        <v>0</v>
      </c>
      <c r="BH138" s="99">
        <f>IF($U$138="zníž. prenesená",$N$138,0)</f>
        <v>0</v>
      </c>
      <c r="BI138" s="99">
        <f>IF($U$138="nulová",$N$138,0)</f>
        <v>0</v>
      </c>
      <c r="BJ138" s="6" t="s">
        <v>83</v>
      </c>
      <c r="BK138" s="99">
        <f>ROUND($L$138*$K$138,2)</f>
        <v>0</v>
      </c>
      <c r="BL138" s="6" t="s">
        <v>344</v>
      </c>
    </row>
    <row r="139" spans="2:64" s="6" customFormat="1" ht="15.75" customHeight="1">
      <c r="B139" s="23"/>
      <c r="C139" s="142" t="s">
        <v>216</v>
      </c>
      <c r="D139" s="142" t="s">
        <v>163</v>
      </c>
      <c r="E139" s="143" t="s">
        <v>380</v>
      </c>
      <c r="F139" s="208" t="s">
        <v>381</v>
      </c>
      <c r="G139" s="209"/>
      <c r="H139" s="209"/>
      <c r="I139" s="209"/>
      <c r="J139" s="144" t="s">
        <v>351</v>
      </c>
      <c r="K139" s="145">
        <v>14</v>
      </c>
      <c r="L139" s="210">
        <v>0</v>
      </c>
      <c r="M139" s="209"/>
      <c r="N139" s="211">
        <f>ROUND($L$139*$K$139,2)</f>
        <v>0</v>
      </c>
      <c r="O139" s="209"/>
      <c r="P139" s="209"/>
      <c r="Q139" s="209"/>
      <c r="R139" s="25"/>
      <c r="T139" s="146"/>
      <c r="U139" s="31" t="s">
        <v>39</v>
      </c>
      <c r="V139" s="147">
        <v>0</v>
      </c>
      <c r="W139" s="147">
        <f>$V$139*$K$139</f>
        <v>0</v>
      </c>
      <c r="X139" s="147">
        <v>0</v>
      </c>
      <c r="Y139" s="147">
        <f>$X$139*$K$139</f>
        <v>0</v>
      </c>
      <c r="Z139" s="147">
        <v>0</v>
      </c>
      <c r="AA139" s="148">
        <f>$Z$139*$K$139</f>
        <v>0</v>
      </c>
      <c r="AR139" s="6" t="s">
        <v>344</v>
      </c>
      <c r="AT139" s="6" t="s">
        <v>163</v>
      </c>
      <c r="AU139" s="6" t="s">
        <v>83</v>
      </c>
      <c r="AY139" s="6" t="s">
        <v>162</v>
      </c>
      <c r="BE139" s="99">
        <f>IF($U$139="základná",$N$139,0)</f>
        <v>0</v>
      </c>
      <c r="BF139" s="99">
        <f>IF($U$139="znížená",$N$139,0)</f>
        <v>0</v>
      </c>
      <c r="BG139" s="99">
        <f>IF($U$139="zákl. prenesená",$N$139,0)</f>
        <v>0</v>
      </c>
      <c r="BH139" s="99">
        <f>IF($U$139="zníž. prenesená",$N$139,0)</f>
        <v>0</v>
      </c>
      <c r="BI139" s="99">
        <f>IF($U$139="nulová",$N$139,0)</f>
        <v>0</v>
      </c>
      <c r="BJ139" s="6" t="s">
        <v>83</v>
      </c>
      <c r="BK139" s="99">
        <f>ROUND($L$139*$K$139,2)</f>
        <v>0</v>
      </c>
      <c r="BL139" s="6" t="s">
        <v>344</v>
      </c>
    </row>
    <row r="140" spans="2:64" s="6" customFormat="1" ht="15.75" customHeight="1">
      <c r="B140" s="23"/>
      <c r="C140" s="150" t="s">
        <v>219</v>
      </c>
      <c r="D140" s="150" t="s">
        <v>229</v>
      </c>
      <c r="E140" s="151" t="s">
        <v>382</v>
      </c>
      <c r="F140" s="212" t="s">
        <v>383</v>
      </c>
      <c r="G140" s="213"/>
      <c r="H140" s="213"/>
      <c r="I140" s="213"/>
      <c r="J140" s="152" t="s">
        <v>351</v>
      </c>
      <c r="K140" s="153">
        <v>14</v>
      </c>
      <c r="L140" s="214">
        <v>0</v>
      </c>
      <c r="M140" s="213"/>
      <c r="N140" s="215">
        <f>ROUND($L$140*$K$140,2)</f>
        <v>0</v>
      </c>
      <c r="O140" s="209"/>
      <c r="P140" s="209"/>
      <c r="Q140" s="209"/>
      <c r="R140" s="25"/>
      <c r="T140" s="146"/>
      <c r="U140" s="31" t="s">
        <v>39</v>
      </c>
      <c r="V140" s="147">
        <v>0</v>
      </c>
      <c r="W140" s="147">
        <f>$V$140*$K$140</f>
        <v>0</v>
      </c>
      <c r="X140" s="147">
        <v>0</v>
      </c>
      <c r="Y140" s="147">
        <f>$X$140*$K$140</f>
        <v>0</v>
      </c>
      <c r="Z140" s="147">
        <v>0</v>
      </c>
      <c r="AA140" s="148">
        <f>$Z$140*$K$140</f>
        <v>0</v>
      </c>
      <c r="AR140" s="6" t="s">
        <v>348</v>
      </c>
      <c r="AT140" s="6" t="s">
        <v>229</v>
      </c>
      <c r="AU140" s="6" t="s">
        <v>83</v>
      </c>
      <c r="AY140" s="6" t="s">
        <v>162</v>
      </c>
      <c r="BE140" s="99">
        <f>IF($U$140="základná",$N$140,0)</f>
        <v>0</v>
      </c>
      <c r="BF140" s="99">
        <f>IF($U$140="znížená",$N$140,0)</f>
        <v>0</v>
      </c>
      <c r="BG140" s="99">
        <f>IF($U$140="zákl. prenesená",$N$140,0)</f>
        <v>0</v>
      </c>
      <c r="BH140" s="99">
        <f>IF($U$140="zníž. prenesená",$N$140,0)</f>
        <v>0</v>
      </c>
      <c r="BI140" s="99">
        <f>IF($U$140="nulová",$N$140,0)</f>
        <v>0</v>
      </c>
      <c r="BJ140" s="6" t="s">
        <v>83</v>
      </c>
      <c r="BK140" s="99">
        <f>ROUND($L$140*$K$140,2)</f>
        <v>0</v>
      </c>
      <c r="BL140" s="6" t="s">
        <v>344</v>
      </c>
    </row>
    <row r="141" spans="2:64" s="6" customFormat="1" ht="27" customHeight="1">
      <c r="B141" s="23"/>
      <c r="C141" s="150" t="s">
        <v>7</v>
      </c>
      <c r="D141" s="150" t="s">
        <v>229</v>
      </c>
      <c r="E141" s="151" t="s">
        <v>384</v>
      </c>
      <c r="F141" s="212" t="s">
        <v>385</v>
      </c>
      <c r="G141" s="213"/>
      <c r="H141" s="213"/>
      <c r="I141" s="213"/>
      <c r="J141" s="152" t="s">
        <v>351</v>
      </c>
      <c r="K141" s="153">
        <v>28</v>
      </c>
      <c r="L141" s="214">
        <v>0</v>
      </c>
      <c r="M141" s="213"/>
      <c r="N141" s="215">
        <f>ROUND($L$141*$K$141,2)</f>
        <v>0</v>
      </c>
      <c r="O141" s="209"/>
      <c r="P141" s="209"/>
      <c r="Q141" s="209"/>
      <c r="R141" s="25"/>
      <c r="T141" s="146"/>
      <c r="U141" s="31" t="s">
        <v>39</v>
      </c>
      <c r="V141" s="147">
        <v>0</v>
      </c>
      <c r="W141" s="147">
        <f>$V$141*$K$141</f>
        <v>0</v>
      </c>
      <c r="X141" s="147">
        <v>0</v>
      </c>
      <c r="Y141" s="147">
        <f>$X$141*$K$141</f>
        <v>0</v>
      </c>
      <c r="Z141" s="147">
        <v>0</v>
      </c>
      <c r="AA141" s="148">
        <f>$Z$141*$K$141</f>
        <v>0</v>
      </c>
      <c r="AR141" s="6" t="s">
        <v>348</v>
      </c>
      <c r="AT141" s="6" t="s">
        <v>229</v>
      </c>
      <c r="AU141" s="6" t="s">
        <v>83</v>
      </c>
      <c r="AY141" s="6" t="s">
        <v>162</v>
      </c>
      <c r="BE141" s="99">
        <f>IF($U$141="základná",$N$141,0)</f>
        <v>0</v>
      </c>
      <c r="BF141" s="99">
        <f>IF($U$141="znížená",$N$141,0)</f>
        <v>0</v>
      </c>
      <c r="BG141" s="99">
        <f>IF($U$141="zákl. prenesená",$N$141,0)</f>
        <v>0</v>
      </c>
      <c r="BH141" s="99">
        <f>IF($U$141="zníž. prenesená",$N$141,0)</f>
        <v>0</v>
      </c>
      <c r="BI141" s="99">
        <f>IF($U$141="nulová",$N$141,0)</f>
        <v>0</v>
      </c>
      <c r="BJ141" s="6" t="s">
        <v>83</v>
      </c>
      <c r="BK141" s="99">
        <f>ROUND($L$141*$K$141,2)</f>
        <v>0</v>
      </c>
      <c r="BL141" s="6" t="s">
        <v>344</v>
      </c>
    </row>
    <row r="142" spans="2:64" s="6" customFormat="1" ht="27" customHeight="1">
      <c r="B142" s="23"/>
      <c r="C142" s="142" t="s">
        <v>225</v>
      </c>
      <c r="D142" s="142" t="s">
        <v>163</v>
      </c>
      <c r="E142" s="143" t="s">
        <v>386</v>
      </c>
      <c r="F142" s="208" t="s">
        <v>387</v>
      </c>
      <c r="G142" s="209"/>
      <c r="H142" s="209"/>
      <c r="I142" s="209"/>
      <c r="J142" s="144" t="s">
        <v>196</v>
      </c>
      <c r="K142" s="145">
        <v>170</v>
      </c>
      <c r="L142" s="210">
        <v>0</v>
      </c>
      <c r="M142" s="209"/>
      <c r="N142" s="211">
        <f>ROUND($L$142*$K$142,2)</f>
        <v>0</v>
      </c>
      <c r="O142" s="209"/>
      <c r="P142" s="209"/>
      <c r="Q142" s="209"/>
      <c r="R142" s="25"/>
      <c r="T142" s="146"/>
      <c r="U142" s="31" t="s">
        <v>39</v>
      </c>
      <c r="V142" s="147">
        <v>0</v>
      </c>
      <c r="W142" s="147">
        <f>$V$142*$K$142</f>
        <v>0</v>
      </c>
      <c r="X142" s="147">
        <v>0</v>
      </c>
      <c r="Y142" s="147">
        <f>$X$142*$K$142</f>
        <v>0</v>
      </c>
      <c r="Z142" s="147">
        <v>0</v>
      </c>
      <c r="AA142" s="148">
        <f>$Z$142*$K$142</f>
        <v>0</v>
      </c>
      <c r="AR142" s="6" t="s">
        <v>344</v>
      </c>
      <c r="AT142" s="6" t="s">
        <v>163</v>
      </c>
      <c r="AU142" s="6" t="s">
        <v>83</v>
      </c>
      <c r="AY142" s="6" t="s">
        <v>162</v>
      </c>
      <c r="BE142" s="99">
        <f>IF($U$142="základná",$N$142,0)</f>
        <v>0</v>
      </c>
      <c r="BF142" s="99">
        <f>IF($U$142="znížená",$N$142,0)</f>
        <v>0</v>
      </c>
      <c r="BG142" s="99">
        <f>IF($U$142="zákl. prenesená",$N$142,0)</f>
        <v>0</v>
      </c>
      <c r="BH142" s="99">
        <f>IF($U$142="zníž. prenesená",$N$142,0)</f>
        <v>0</v>
      </c>
      <c r="BI142" s="99">
        <f>IF($U$142="nulová",$N$142,0)</f>
        <v>0</v>
      </c>
      <c r="BJ142" s="6" t="s">
        <v>83</v>
      </c>
      <c r="BK142" s="99">
        <f>ROUND($L$142*$K$142,2)</f>
        <v>0</v>
      </c>
      <c r="BL142" s="6" t="s">
        <v>344</v>
      </c>
    </row>
    <row r="143" spans="2:64" s="6" customFormat="1" ht="15.75" customHeight="1">
      <c r="B143" s="23"/>
      <c r="C143" s="150" t="s">
        <v>228</v>
      </c>
      <c r="D143" s="150" t="s">
        <v>229</v>
      </c>
      <c r="E143" s="151" t="s">
        <v>388</v>
      </c>
      <c r="F143" s="212" t="s">
        <v>389</v>
      </c>
      <c r="G143" s="213"/>
      <c r="H143" s="213"/>
      <c r="I143" s="213"/>
      <c r="J143" s="152" t="s">
        <v>347</v>
      </c>
      <c r="K143" s="153">
        <v>106</v>
      </c>
      <c r="L143" s="214">
        <v>0</v>
      </c>
      <c r="M143" s="213"/>
      <c r="N143" s="215">
        <f>ROUND($L$143*$K$143,2)</f>
        <v>0</v>
      </c>
      <c r="O143" s="209"/>
      <c r="P143" s="209"/>
      <c r="Q143" s="209"/>
      <c r="R143" s="25"/>
      <c r="T143" s="146"/>
      <c r="U143" s="31" t="s">
        <v>39</v>
      </c>
      <c r="V143" s="147">
        <v>0</v>
      </c>
      <c r="W143" s="147">
        <f>$V$143*$K$143</f>
        <v>0</v>
      </c>
      <c r="X143" s="147">
        <v>0</v>
      </c>
      <c r="Y143" s="147">
        <f>$X$143*$K$143</f>
        <v>0</v>
      </c>
      <c r="Z143" s="147">
        <v>0</v>
      </c>
      <c r="AA143" s="148">
        <f>$Z$143*$K$143</f>
        <v>0</v>
      </c>
      <c r="AR143" s="6" t="s">
        <v>348</v>
      </c>
      <c r="AT143" s="6" t="s">
        <v>229</v>
      </c>
      <c r="AU143" s="6" t="s">
        <v>83</v>
      </c>
      <c r="AY143" s="6" t="s">
        <v>162</v>
      </c>
      <c r="BE143" s="99">
        <f>IF($U$143="základná",$N$143,0)</f>
        <v>0</v>
      </c>
      <c r="BF143" s="99">
        <f>IF($U$143="znížená",$N$143,0)</f>
        <v>0</v>
      </c>
      <c r="BG143" s="99">
        <f>IF($U$143="zákl. prenesená",$N$143,0)</f>
        <v>0</v>
      </c>
      <c r="BH143" s="99">
        <f>IF($U$143="zníž. prenesená",$N$143,0)</f>
        <v>0</v>
      </c>
      <c r="BI143" s="99">
        <f>IF($U$143="nulová",$N$143,0)</f>
        <v>0</v>
      </c>
      <c r="BJ143" s="6" t="s">
        <v>83</v>
      </c>
      <c r="BK143" s="99">
        <f>ROUND($L$143*$K$143,2)</f>
        <v>0</v>
      </c>
      <c r="BL143" s="6" t="s">
        <v>344</v>
      </c>
    </row>
    <row r="144" spans="2:64" s="6" customFormat="1" ht="27" customHeight="1">
      <c r="B144" s="23"/>
      <c r="C144" s="142" t="s">
        <v>233</v>
      </c>
      <c r="D144" s="142" t="s">
        <v>163</v>
      </c>
      <c r="E144" s="143" t="s">
        <v>390</v>
      </c>
      <c r="F144" s="208" t="s">
        <v>391</v>
      </c>
      <c r="G144" s="209"/>
      <c r="H144" s="209"/>
      <c r="I144" s="209"/>
      <c r="J144" s="144" t="s">
        <v>351</v>
      </c>
      <c r="K144" s="145">
        <v>42</v>
      </c>
      <c r="L144" s="210">
        <v>0</v>
      </c>
      <c r="M144" s="209"/>
      <c r="N144" s="211">
        <f>ROUND($L$144*$K$144,2)</f>
        <v>0</v>
      </c>
      <c r="O144" s="209"/>
      <c r="P144" s="209"/>
      <c r="Q144" s="209"/>
      <c r="R144" s="25"/>
      <c r="T144" s="146"/>
      <c r="U144" s="31" t="s">
        <v>39</v>
      </c>
      <c r="V144" s="147">
        <v>0</v>
      </c>
      <c r="W144" s="147">
        <f>$V$144*$K$144</f>
        <v>0</v>
      </c>
      <c r="X144" s="147">
        <v>0</v>
      </c>
      <c r="Y144" s="147">
        <f>$X$144*$K$144</f>
        <v>0</v>
      </c>
      <c r="Z144" s="147">
        <v>0</v>
      </c>
      <c r="AA144" s="148">
        <f>$Z$144*$K$144</f>
        <v>0</v>
      </c>
      <c r="AR144" s="6" t="s">
        <v>344</v>
      </c>
      <c r="AT144" s="6" t="s">
        <v>163</v>
      </c>
      <c r="AU144" s="6" t="s">
        <v>83</v>
      </c>
      <c r="AY144" s="6" t="s">
        <v>162</v>
      </c>
      <c r="BE144" s="99">
        <f>IF($U$144="základná",$N$144,0)</f>
        <v>0</v>
      </c>
      <c r="BF144" s="99">
        <f>IF($U$144="znížená",$N$144,0)</f>
        <v>0</v>
      </c>
      <c r="BG144" s="99">
        <f>IF($U$144="zákl. prenesená",$N$144,0)</f>
        <v>0</v>
      </c>
      <c r="BH144" s="99">
        <f>IF($U$144="zníž. prenesená",$N$144,0)</f>
        <v>0</v>
      </c>
      <c r="BI144" s="99">
        <f>IF($U$144="nulová",$N$144,0)</f>
        <v>0</v>
      </c>
      <c r="BJ144" s="6" t="s">
        <v>83</v>
      </c>
      <c r="BK144" s="99">
        <f>ROUND($L$144*$K$144,2)</f>
        <v>0</v>
      </c>
      <c r="BL144" s="6" t="s">
        <v>344</v>
      </c>
    </row>
    <row r="145" spans="2:64" s="6" customFormat="1" ht="15.75" customHeight="1">
      <c r="B145" s="23"/>
      <c r="C145" s="150" t="s">
        <v>236</v>
      </c>
      <c r="D145" s="150" t="s">
        <v>229</v>
      </c>
      <c r="E145" s="151" t="s">
        <v>392</v>
      </c>
      <c r="F145" s="212" t="s">
        <v>393</v>
      </c>
      <c r="G145" s="213"/>
      <c r="H145" s="213"/>
      <c r="I145" s="213"/>
      <c r="J145" s="152" t="s">
        <v>351</v>
      </c>
      <c r="K145" s="153">
        <v>42</v>
      </c>
      <c r="L145" s="214">
        <v>0</v>
      </c>
      <c r="M145" s="213"/>
      <c r="N145" s="215">
        <f>ROUND($L$145*$K$145,2)</f>
        <v>0</v>
      </c>
      <c r="O145" s="209"/>
      <c r="P145" s="209"/>
      <c r="Q145" s="209"/>
      <c r="R145" s="25"/>
      <c r="T145" s="146"/>
      <c r="U145" s="31" t="s">
        <v>39</v>
      </c>
      <c r="V145" s="147">
        <v>0</v>
      </c>
      <c r="W145" s="147">
        <f>$V$145*$K$145</f>
        <v>0</v>
      </c>
      <c r="X145" s="147">
        <v>0</v>
      </c>
      <c r="Y145" s="147">
        <f>$X$145*$K$145</f>
        <v>0</v>
      </c>
      <c r="Z145" s="147">
        <v>0</v>
      </c>
      <c r="AA145" s="148">
        <f>$Z$145*$K$145</f>
        <v>0</v>
      </c>
      <c r="AR145" s="6" t="s">
        <v>348</v>
      </c>
      <c r="AT145" s="6" t="s">
        <v>229</v>
      </c>
      <c r="AU145" s="6" t="s">
        <v>83</v>
      </c>
      <c r="AY145" s="6" t="s">
        <v>162</v>
      </c>
      <c r="BE145" s="99">
        <f>IF($U$145="základná",$N$145,0)</f>
        <v>0</v>
      </c>
      <c r="BF145" s="99">
        <f>IF($U$145="znížená",$N$145,0)</f>
        <v>0</v>
      </c>
      <c r="BG145" s="99">
        <f>IF($U$145="zákl. prenesená",$N$145,0)</f>
        <v>0</v>
      </c>
      <c r="BH145" s="99">
        <f>IF($U$145="zníž. prenesená",$N$145,0)</f>
        <v>0</v>
      </c>
      <c r="BI145" s="99">
        <f>IF($U$145="nulová",$N$145,0)</f>
        <v>0</v>
      </c>
      <c r="BJ145" s="6" t="s">
        <v>83</v>
      </c>
      <c r="BK145" s="99">
        <f>ROUND($L$145*$K$145,2)</f>
        <v>0</v>
      </c>
      <c r="BL145" s="6" t="s">
        <v>344</v>
      </c>
    </row>
    <row r="146" spans="2:64" s="6" customFormat="1" ht="15.75" customHeight="1">
      <c r="B146" s="23"/>
      <c r="C146" s="142" t="s">
        <v>239</v>
      </c>
      <c r="D146" s="142" t="s">
        <v>163</v>
      </c>
      <c r="E146" s="143" t="s">
        <v>394</v>
      </c>
      <c r="F146" s="208" t="s">
        <v>395</v>
      </c>
      <c r="G146" s="209"/>
      <c r="H146" s="209"/>
      <c r="I146" s="209"/>
      <c r="J146" s="144" t="s">
        <v>351</v>
      </c>
      <c r="K146" s="145">
        <v>29</v>
      </c>
      <c r="L146" s="210">
        <v>0</v>
      </c>
      <c r="M146" s="209"/>
      <c r="N146" s="211">
        <f>ROUND($L$146*$K$146,2)</f>
        <v>0</v>
      </c>
      <c r="O146" s="209"/>
      <c r="P146" s="209"/>
      <c r="Q146" s="209"/>
      <c r="R146" s="25"/>
      <c r="T146" s="146"/>
      <c r="U146" s="31" t="s">
        <v>39</v>
      </c>
      <c r="V146" s="147">
        <v>0</v>
      </c>
      <c r="W146" s="147">
        <f>$V$146*$K$146</f>
        <v>0</v>
      </c>
      <c r="X146" s="147">
        <v>0</v>
      </c>
      <c r="Y146" s="147">
        <f>$X$146*$K$146</f>
        <v>0</v>
      </c>
      <c r="Z146" s="147">
        <v>0</v>
      </c>
      <c r="AA146" s="148">
        <f>$Z$146*$K$146</f>
        <v>0</v>
      </c>
      <c r="AR146" s="6" t="s">
        <v>344</v>
      </c>
      <c r="AT146" s="6" t="s">
        <v>163</v>
      </c>
      <c r="AU146" s="6" t="s">
        <v>83</v>
      </c>
      <c r="AY146" s="6" t="s">
        <v>162</v>
      </c>
      <c r="BE146" s="99">
        <f>IF($U$146="základná",$N$146,0)</f>
        <v>0</v>
      </c>
      <c r="BF146" s="99">
        <f>IF($U$146="znížená",$N$146,0)</f>
        <v>0</v>
      </c>
      <c r="BG146" s="99">
        <f>IF($U$146="zákl. prenesená",$N$146,0)</f>
        <v>0</v>
      </c>
      <c r="BH146" s="99">
        <f>IF($U$146="zníž. prenesená",$N$146,0)</f>
        <v>0</v>
      </c>
      <c r="BI146" s="99">
        <f>IF($U$146="nulová",$N$146,0)</f>
        <v>0</v>
      </c>
      <c r="BJ146" s="6" t="s">
        <v>83</v>
      </c>
      <c r="BK146" s="99">
        <f>ROUND($L$146*$K$146,2)</f>
        <v>0</v>
      </c>
      <c r="BL146" s="6" t="s">
        <v>344</v>
      </c>
    </row>
    <row r="147" spans="2:64" s="6" customFormat="1" ht="15.75" customHeight="1">
      <c r="B147" s="23"/>
      <c r="C147" s="150" t="s">
        <v>306</v>
      </c>
      <c r="D147" s="150" t="s">
        <v>229</v>
      </c>
      <c r="E147" s="151" t="s">
        <v>396</v>
      </c>
      <c r="F147" s="212" t="s">
        <v>397</v>
      </c>
      <c r="G147" s="213"/>
      <c r="H147" s="213"/>
      <c r="I147" s="213"/>
      <c r="J147" s="152" t="s">
        <v>351</v>
      </c>
      <c r="K147" s="153">
        <v>29</v>
      </c>
      <c r="L147" s="214">
        <v>0</v>
      </c>
      <c r="M147" s="213"/>
      <c r="N147" s="215">
        <f>ROUND($L$147*$K$147,2)</f>
        <v>0</v>
      </c>
      <c r="O147" s="209"/>
      <c r="P147" s="209"/>
      <c r="Q147" s="209"/>
      <c r="R147" s="25"/>
      <c r="T147" s="146"/>
      <c r="U147" s="31" t="s">
        <v>39</v>
      </c>
      <c r="V147" s="147">
        <v>0</v>
      </c>
      <c r="W147" s="147">
        <f>$V$147*$K$147</f>
        <v>0</v>
      </c>
      <c r="X147" s="147">
        <v>0</v>
      </c>
      <c r="Y147" s="147">
        <f>$X$147*$K$147</f>
        <v>0</v>
      </c>
      <c r="Z147" s="147">
        <v>0</v>
      </c>
      <c r="AA147" s="148">
        <f>$Z$147*$K$147</f>
        <v>0</v>
      </c>
      <c r="AR147" s="6" t="s">
        <v>348</v>
      </c>
      <c r="AT147" s="6" t="s">
        <v>229</v>
      </c>
      <c r="AU147" s="6" t="s">
        <v>83</v>
      </c>
      <c r="AY147" s="6" t="s">
        <v>162</v>
      </c>
      <c r="BE147" s="99">
        <f>IF($U$147="základná",$N$147,0)</f>
        <v>0</v>
      </c>
      <c r="BF147" s="99">
        <f>IF($U$147="znížená",$N$147,0)</f>
        <v>0</v>
      </c>
      <c r="BG147" s="99">
        <f>IF($U$147="zákl. prenesená",$N$147,0)</f>
        <v>0</v>
      </c>
      <c r="BH147" s="99">
        <f>IF($U$147="zníž. prenesená",$N$147,0)</f>
        <v>0</v>
      </c>
      <c r="BI147" s="99">
        <f>IF($U$147="nulová",$N$147,0)</f>
        <v>0</v>
      </c>
      <c r="BJ147" s="6" t="s">
        <v>83</v>
      </c>
      <c r="BK147" s="99">
        <f>ROUND($L$147*$K$147,2)</f>
        <v>0</v>
      </c>
      <c r="BL147" s="6" t="s">
        <v>344</v>
      </c>
    </row>
    <row r="148" spans="2:64" s="6" customFormat="1" ht="15.75" customHeight="1">
      <c r="B148" s="23"/>
      <c r="C148" s="142" t="s">
        <v>398</v>
      </c>
      <c r="D148" s="142" t="s">
        <v>163</v>
      </c>
      <c r="E148" s="143" t="s">
        <v>399</v>
      </c>
      <c r="F148" s="208" t="s">
        <v>400</v>
      </c>
      <c r="G148" s="209"/>
      <c r="H148" s="209"/>
      <c r="I148" s="209"/>
      <c r="J148" s="144" t="s">
        <v>196</v>
      </c>
      <c r="K148" s="145">
        <v>115</v>
      </c>
      <c r="L148" s="210">
        <v>0</v>
      </c>
      <c r="M148" s="209"/>
      <c r="N148" s="211">
        <f>ROUND($L$148*$K$148,2)</f>
        <v>0</v>
      </c>
      <c r="O148" s="209"/>
      <c r="P148" s="209"/>
      <c r="Q148" s="209"/>
      <c r="R148" s="25"/>
      <c r="T148" s="146"/>
      <c r="U148" s="31" t="s">
        <v>39</v>
      </c>
      <c r="V148" s="147">
        <v>0</v>
      </c>
      <c r="W148" s="147">
        <f>$V$148*$K$148</f>
        <v>0</v>
      </c>
      <c r="X148" s="147">
        <v>0</v>
      </c>
      <c r="Y148" s="147">
        <f>$X$148*$K$148</f>
        <v>0</v>
      </c>
      <c r="Z148" s="147">
        <v>0</v>
      </c>
      <c r="AA148" s="148">
        <f>$Z$148*$K$148</f>
        <v>0</v>
      </c>
      <c r="AR148" s="6" t="s">
        <v>344</v>
      </c>
      <c r="AT148" s="6" t="s">
        <v>163</v>
      </c>
      <c r="AU148" s="6" t="s">
        <v>83</v>
      </c>
      <c r="AY148" s="6" t="s">
        <v>162</v>
      </c>
      <c r="BE148" s="99">
        <f>IF($U$148="základná",$N$148,0)</f>
        <v>0</v>
      </c>
      <c r="BF148" s="99">
        <f>IF($U$148="znížená",$N$148,0)</f>
        <v>0</v>
      </c>
      <c r="BG148" s="99">
        <f>IF($U$148="zákl. prenesená",$N$148,0)</f>
        <v>0</v>
      </c>
      <c r="BH148" s="99">
        <f>IF($U$148="zníž. prenesená",$N$148,0)</f>
        <v>0</v>
      </c>
      <c r="BI148" s="99">
        <f>IF($U$148="nulová",$N$148,0)</f>
        <v>0</v>
      </c>
      <c r="BJ148" s="6" t="s">
        <v>83</v>
      </c>
      <c r="BK148" s="99">
        <f>ROUND($L$148*$K$148,2)</f>
        <v>0</v>
      </c>
      <c r="BL148" s="6" t="s">
        <v>344</v>
      </c>
    </row>
    <row r="149" spans="2:64" s="6" customFormat="1" ht="15.75" customHeight="1">
      <c r="B149" s="23"/>
      <c r="C149" s="142" t="s">
        <v>401</v>
      </c>
      <c r="D149" s="142" t="s">
        <v>163</v>
      </c>
      <c r="E149" s="143" t="s">
        <v>402</v>
      </c>
      <c r="F149" s="208" t="s">
        <v>403</v>
      </c>
      <c r="G149" s="209"/>
      <c r="H149" s="209"/>
      <c r="I149" s="209"/>
      <c r="J149" s="144" t="s">
        <v>196</v>
      </c>
      <c r="K149" s="145">
        <v>115</v>
      </c>
      <c r="L149" s="210">
        <v>0</v>
      </c>
      <c r="M149" s="209"/>
      <c r="N149" s="211">
        <f>ROUND($L$149*$K$149,2)</f>
        <v>0</v>
      </c>
      <c r="O149" s="209"/>
      <c r="P149" s="209"/>
      <c r="Q149" s="209"/>
      <c r="R149" s="25"/>
      <c r="T149" s="146"/>
      <c r="U149" s="31" t="s">
        <v>39</v>
      </c>
      <c r="V149" s="147">
        <v>0</v>
      </c>
      <c r="W149" s="147">
        <f>$V$149*$K$149</f>
        <v>0</v>
      </c>
      <c r="X149" s="147">
        <v>0</v>
      </c>
      <c r="Y149" s="147">
        <f>$X$149*$K$149</f>
        <v>0</v>
      </c>
      <c r="Z149" s="147">
        <v>0</v>
      </c>
      <c r="AA149" s="148">
        <f>$Z$149*$K$149</f>
        <v>0</v>
      </c>
      <c r="AR149" s="6" t="s">
        <v>344</v>
      </c>
      <c r="AT149" s="6" t="s">
        <v>163</v>
      </c>
      <c r="AU149" s="6" t="s">
        <v>83</v>
      </c>
      <c r="AY149" s="6" t="s">
        <v>162</v>
      </c>
      <c r="BE149" s="99">
        <f>IF($U$149="základná",$N$149,0)</f>
        <v>0</v>
      </c>
      <c r="BF149" s="99">
        <f>IF($U$149="znížená",$N$149,0)</f>
        <v>0</v>
      </c>
      <c r="BG149" s="99">
        <f>IF($U$149="zákl. prenesená",$N$149,0)</f>
        <v>0</v>
      </c>
      <c r="BH149" s="99">
        <f>IF($U$149="zníž. prenesená",$N$149,0)</f>
        <v>0</v>
      </c>
      <c r="BI149" s="99">
        <f>IF($U$149="nulová",$N$149,0)</f>
        <v>0</v>
      </c>
      <c r="BJ149" s="6" t="s">
        <v>83</v>
      </c>
      <c r="BK149" s="99">
        <f>ROUND($L$149*$K$149,2)</f>
        <v>0</v>
      </c>
      <c r="BL149" s="6" t="s">
        <v>344</v>
      </c>
    </row>
    <row r="150" spans="2:64" s="6" customFormat="1" ht="15.75" customHeight="1">
      <c r="B150" s="23"/>
      <c r="C150" s="142" t="s">
        <v>404</v>
      </c>
      <c r="D150" s="142" t="s">
        <v>163</v>
      </c>
      <c r="E150" s="143" t="s">
        <v>405</v>
      </c>
      <c r="F150" s="208" t="s">
        <v>406</v>
      </c>
      <c r="G150" s="209"/>
      <c r="H150" s="209"/>
      <c r="I150" s="209"/>
      <c r="J150" s="144" t="s">
        <v>196</v>
      </c>
      <c r="K150" s="145">
        <v>140</v>
      </c>
      <c r="L150" s="210">
        <v>0</v>
      </c>
      <c r="M150" s="209"/>
      <c r="N150" s="211">
        <f>ROUND($L$150*$K$150,2)</f>
        <v>0</v>
      </c>
      <c r="O150" s="209"/>
      <c r="P150" s="209"/>
      <c r="Q150" s="209"/>
      <c r="R150" s="25"/>
      <c r="T150" s="146"/>
      <c r="U150" s="31" t="s">
        <v>39</v>
      </c>
      <c r="V150" s="147">
        <v>0</v>
      </c>
      <c r="W150" s="147">
        <f>$V$150*$K$150</f>
        <v>0</v>
      </c>
      <c r="X150" s="147">
        <v>0</v>
      </c>
      <c r="Y150" s="147">
        <f>$X$150*$K$150</f>
        <v>0</v>
      </c>
      <c r="Z150" s="147">
        <v>0</v>
      </c>
      <c r="AA150" s="148">
        <f>$Z$150*$K$150</f>
        <v>0</v>
      </c>
      <c r="AR150" s="6" t="s">
        <v>344</v>
      </c>
      <c r="AT150" s="6" t="s">
        <v>163</v>
      </c>
      <c r="AU150" s="6" t="s">
        <v>83</v>
      </c>
      <c r="AY150" s="6" t="s">
        <v>162</v>
      </c>
      <c r="BE150" s="99">
        <f>IF($U$150="základná",$N$150,0)</f>
        <v>0</v>
      </c>
      <c r="BF150" s="99">
        <f>IF($U$150="znížená",$N$150,0)</f>
        <v>0</v>
      </c>
      <c r="BG150" s="99">
        <f>IF($U$150="zákl. prenesená",$N$150,0)</f>
        <v>0</v>
      </c>
      <c r="BH150" s="99">
        <f>IF($U$150="zníž. prenesená",$N$150,0)</f>
        <v>0</v>
      </c>
      <c r="BI150" s="99">
        <f>IF($U$150="nulová",$N$150,0)</f>
        <v>0</v>
      </c>
      <c r="BJ150" s="6" t="s">
        <v>83</v>
      </c>
      <c r="BK150" s="99">
        <f>ROUND($L$150*$K$150,2)</f>
        <v>0</v>
      </c>
      <c r="BL150" s="6" t="s">
        <v>344</v>
      </c>
    </row>
    <row r="151" spans="2:64" s="6" customFormat="1" ht="15.75" customHeight="1">
      <c r="B151" s="23"/>
      <c r="C151" s="142" t="s">
        <v>407</v>
      </c>
      <c r="D151" s="142" t="s">
        <v>163</v>
      </c>
      <c r="E151" s="143" t="s">
        <v>408</v>
      </c>
      <c r="F151" s="208" t="s">
        <v>409</v>
      </c>
      <c r="G151" s="209"/>
      <c r="H151" s="209"/>
      <c r="I151" s="209"/>
      <c r="J151" s="144" t="s">
        <v>278</v>
      </c>
      <c r="K151" s="145">
        <v>9</v>
      </c>
      <c r="L151" s="210">
        <v>0</v>
      </c>
      <c r="M151" s="209"/>
      <c r="N151" s="211">
        <f>ROUND($L$151*$K$151,2)</f>
        <v>0</v>
      </c>
      <c r="O151" s="209"/>
      <c r="P151" s="209"/>
      <c r="Q151" s="209"/>
      <c r="R151" s="25"/>
      <c r="T151" s="146"/>
      <c r="U151" s="31" t="s">
        <v>39</v>
      </c>
      <c r="V151" s="147">
        <v>0</v>
      </c>
      <c r="W151" s="147">
        <f>$V$151*$K$151</f>
        <v>0</v>
      </c>
      <c r="X151" s="147">
        <v>0</v>
      </c>
      <c r="Y151" s="147">
        <f>$X$151*$K$151</f>
        <v>0</v>
      </c>
      <c r="Z151" s="147">
        <v>0</v>
      </c>
      <c r="AA151" s="148">
        <f>$Z$151*$K$151</f>
        <v>0</v>
      </c>
      <c r="AR151" s="6" t="s">
        <v>344</v>
      </c>
      <c r="AT151" s="6" t="s">
        <v>163</v>
      </c>
      <c r="AU151" s="6" t="s">
        <v>83</v>
      </c>
      <c r="AY151" s="6" t="s">
        <v>162</v>
      </c>
      <c r="BE151" s="99">
        <f>IF($U$151="základná",$N$151,0)</f>
        <v>0</v>
      </c>
      <c r="BF151" s="99">
        <f>IF($U$151="znížená",$N$151,0)</f>
        <v>0</v>
      </c>
      <c r="BG151" s="99">
        <f>IF($U$151="zákl. prenesená",$N$151,0)</f>
        <v>0</v>
      </c>
      <c r="BH151" s="99">
        <f>IF($U$151="zníž. prenesená",$N$151,0)</f>
        <v>0</v>
      </c>
      <c r="BI151" s="99">
        <f>IF($U$151="nulová",$N$151,0)</f>
        <v>0</v>
      </c>
      <c r="BJ151" s="6" t="s">
        <v>83</v>
      </c>
      <c r="BK151" s="99">
        <f>ROUND($L$151*$K$151,2)</f>
        <v>0</v>
      </c>
      <c r="BL151" s="6" t="s">
        <v>344</v>
      </c>
    </row>
    <row r="152" spans="2:64" s="6" customFormat="1" ht="15.75" customHeight="1">
      <c r="B152" s="23"/>
      <c r="C152" s="142" t="s">
        <v>410</v>
      </c>
      <c r="D152" s="142" t="s">
        <v>163</v>
      </c>
      <c r="E152" s="143" t="s">
        <v>411</v>
      </c>
      <c r="F152" s="208" t="s">
        <v>412</v>
      </c>
      <c r="G152" s="209"/>
      <c r="H152" s="209"/>
      <c r="I152" s="209"/>
      <c r="J152" s="144" t="s">
        <v>278</v>
      </c>
      <c r="K152" s="145">
        <v>9</v>
      </c>
      <c r="L152" s="210">
        <v>0</v>
      </c>
      <c r="M152" s="209"/>
      <c r="N152" s="211">
        <f>ROUND($L$152*$K$152,2)</f>
        <v>0</v>
      </c>
      <c r="O152" s="209"/>
      <c r="P152" s="209"/>
      <c r="Q152" s="209"/>
      <c r="R152" s="25"/>
      <c r="T152" s="146"/>
      <c r="U152" s="31" t="s">
        <v>39</v>
      </c>
      <c r="V152" s="147">
        <v>0</v>
      </c>
      <c r="W152" s="147">
        <f>$V$152*$K$152</f>
        <v>0</v>
      </c>
      <c r="X152" s="147">
        <v>0</v>
      </c>
      <c r="Y152" s="147">
        <f>$X$152*$K$152</f>
        <v>0</v>
      </c>
      <c r="Z152" s="147">
        <v>0</v>
      </c>
      <c r="AA152" s="148">
        <f>$Z$152*$K$152</f>
        <v>0</v>
      </c>
      <c r="AR152" s="6" t="s">
        <v>344</v>
      </c>
      <c r="AT152" s="6" t="s">
        <v>163</v>
      </c>
      <c r="AU152" s="6" t="s">
        <v>83</v>
      </c>
      <c r="AY152" s="6" t="s">
        <v>162</v>
      </c>
      <c r="BE152" s="99">
        <f>IF($U$152="základná",$N$152,0)</f>
        <v>0</v>
      </c>
      <c r="BF152" s="99">
        <f>IF($U$152="znížená",$N$152,0)</f>
        <v>0</v>
      </c>
      <c r="BG152" s="99">
        <f>IF($U$152="zákl. prenesená",$N$152,0)</f>
        <v>0</v>
      </c>
      <c r="BH152" s="99">
        <f>IF($U$152="zníž. prenesená",$N$152,0)</f>
        <v>0</v>
      </c>
      <c r="BI152" s="99">
        <f>IF($U$152="nulová",$N$152,0)</f>
        <v>0</v>
      </c>
      <c r="BJ152" s="6" t="s">
        <v>83</v>
      </c>
      <c r="BK152" s="99">
        <f>ROUND($L$152*$K$152,2)</f>
        <v>0</v>
      </c>
      <c r="BL152" s="6" t="s">
        <v>344</v>
      </c>
    </row>
    <row r="153" spans="2:64" s="6" customFormat="1" ht="15.75" customHeight="1">
      <c r="B153" s="23"/>
      <c r="C153" s="142" t="s">
        <v>232</v>
      </c>
      <c r="D153" s="142" t="s">
        <v>163</v>
      </c>
      <c r="E153" s="143" t="s">
        <v>413</v>
      </c>
      <c r="F153" s="208" t="s">
        <v>414</v>
      </c>
      <c r="G153" s="209"/>
      <c r="H153" s="209"/>
      <c r="I153" s="209"/>
      <c r="J153" s="144" t="s">
        <v>166</v>
      </c>
      <c r="K153" s="145">
        <v>2.8</v>
      </c>
      <c r="L153" s="210">
        <v>0</v>
      </c>
      <c r="M153" s="209"/>
      <c r="N153" s="211">
        <f>ROUND($L$153*$K$153,2)</f>
        <v>0</v>
      </c>
      <c r="O153" s="209"/>
      <c r="P153" s="209"/>
      <c r="Q153" s="209"/>
      <c r="R153" s="25"/>
      <c r="T153" s="146"/>
      <c r="U153" s="31" t="s">
        <v>39</v>
      </c>
      <c r="V153" s="147">
        <v>0</v>
      </c>
      <c r="W153" s="147">
        <f>$V$153*$K$153</f>
        <v>0</v>
      </c>
      <c r="X153" s="147">
        <v>0</v>
      </c>
      <c r="Y153" s="147">
        <f>$X$153*$K$153</f>
        <v>0</v>
      </c>
      <c r="Z153" s="147">
        <v>0</v>
      </c>
      <c r="AA153" s="148">
        <f>$Z$153*$K$153</f>
        <v>0</v>
      </c>
      <c r="AR153" s="6" t="s">
        <v>344</v>
      </c>
      <c r="AT153" s="6" t="s">
        <v>163</v>
      </c>
      <c r="AU153" s="6" t="s">
        <v>83</v>
      </c>
      <c r="AY153" s="6" t="s">
        <v>162</v>
      </c>
      <c r="BE153" s="99">
        <f>IF($U$153="základná",$N$153,0)</f>
        <v>0</v>
      </c>
      <c r="BF153" s="99">
        <f>IF($U$153="znížená",$N$153,0)</f>
        <v>0</v>
      </c>
      <c r="BG153" s="99">
        <f>IF($U$153="zákl. prenesená",$N$153,0)</f>
        <v>0</v>
      </c>
      <c r="BH153" s="99">
        <f>IF($U$153="zníž. prenesená",$N$153,0)</f>
        <v>0</v>
      </c>
      <c r="BI153" s="99">
        <f>IF($U$153="nulová",$N$153,0)</f>
        <v>0</v>
      </c>
      <c r="BJ153" s="6" t="s">
        <v>83</v>
      </c>
      <c r="BK153" s="99">
        <f>ROUND($L$153*$K$153,2)</f>
        <v>0</v>
      </c>
      <c r="BL153" s="6" t="s">
        <v>344</v>
      </c>
    </row>
    <row r="154" spans="2:64" s="6" customFormat="1" ht="27" customHeight="1">
      <c r="B154" s="23"/>
      <c r="C154" s="142" t="s">
        <v>415</v>
      </c>
      <c r="D154" s="142" t="s">
        <v>163</v>
      </c>
      <c r="E154" s="143" t="s">
        <v>416</v>
      </c>
      <c r="F154" s="208" t="s">
        <v>417</v>
      </c>
      <c r="G154" s="209"/>
      <c r="H154" s="209"/>
      <c r="I154" s="209"/>
      <c r="J154" s="144" t="s">
        <v>418</v>
      </c>
      <c r="K154" s="145">
        <v>20</v>
      </c>
      <c r="L154" s="210">
        <v>0</v>
      </c>
      <c r="M154" s="209"/>
      <c r="N154" s="211">
        <f>ROUND($L$154*$K$154,2)</f>
        <v>0</v>
      </c>
      <c r="O154" s="209"/>
      <c r="P154" s="209"/>
      <c r="Q154" s="209"/>
      <c r="R154" s="25"/>
      <c r="T154" s="146"/>
      <c r="U154" s="31" t="s">
        <v>39</v>
      </c>
      <c r="V154" s="147">
        <v>0</v>
      </c>
      <c r="W154" s="147">
        <f>$V$154*$K$154</f>
        <v>0</v>
      </c>
      <c r="X154" s="147">
        <v>0</v>
      </c>
      <c r="Y154" s="147">
        <f>$X$154*$K$154</f>
        <v>0</v>
      </c>
      <c r="Z154" s="147">
        <v>0</v>
      </c>
      <c r="AA154" s="148">
        <f>$Z$154*$K$154</f>
        <v>0</v>
      </c>
      <c r="AR154" s="6" t="s">
        <v>344</v>
      </c>
      <c r="AT154" s="6" t="s">
        <v>163</v>
      </c>
      <c r="AU154" s="6" t="s">
        <v>83</v>
      </c>
      <c r="AY154" s="6" t="s">
        <v>162</v>
      </c>
      <c r="BE154" s="99">
        <f>IF($U$154="základná",$N$154,0)</f>
        <v>0</v>
      </c>
      <c r="BF154" s="99">
        <f>IF($U$154="znížená",$N$154,0)</f>
        <v>0</v>
      </c>
      <c r="BG154" s="99">
        <f>IF($U$154="zákl. prenesená",$N$154,0)</f>
        <v>0</v>
      </c>
      <c r="BH154" s="99">
        <f>IF($U$154="zníž. prenesená",$N$154,0)</f>
        <v>0</v>
      </c>
      <c r="BI154" s="99">
        <f>IF($U$154="nulová",$N$154,0)</f>
        <v>0</v>
      </c>
      <c r="BJ154" s="6" t="s">
        <v>83</v>
      </c>
      <c r="BK154" s="99">
        <f>ROUND($L$154*$K$154,2)</f>
        <v>0</v>
      </c>
      <c r="BL154" s="6" t="s">
        <v>344</v>
      </c>
    </row>
    <row r="155" spans="2:64" s="6" customFormat="1" ht="15.75" customHeight="1">
      <c r="B155" s="23"/>
      <c r="C155" s="142" t="s">
        <v>419</v>
      </c>
      <c r="D155" s="142" t="s">
        <v>163</v>
      </c>
      <c r="E155" s="143" t="s">
        <v>420</v>
      </c>
      <c r="F155" s="208" t="s">
        <v>421</v>
      </c>
      <c r="G155" s="209"/>
      <c r="H155" s="209"/>
      <c r="I155" s="209"/>
      <c r="J155" s="144" t="s">
        <v>224</v>
      </c>
      <c r="K155" s="149">
        <v>0</v>
      </c>
      <c r="L155" s="210">
        <v>0</v>
      </c>
      <c r="M155" s="209"/>
      <c r="N155" s="211">
        <f>ROUND($L$155*$K$155,2)</f>
        <v>0</v>
      </c>
      <c r="O155" s="209"/>
      <c r="P155" s="209"/>
      <c r="Q155" s="209"/>
      <c r="R155" s="25"/>
      <c r="T155" s="146"/>
      <c r="U155" s="31" t="s">
        <v>39</v>
      </c>
      <c r="V155" s="147">
        <v>0</v>
      </c>
      <c r="W155" s="147">
        <f>$V$155*$K$155</f>
        <v>0</v>
      </c>
      <c r="X155" s="147">
        <v>0</v>
      </c>
      <c r="Y155" s="147">
        <f>$X$155*$K$155</f>
        <v>0</v>
      </c>
      <c r="Z155" s="147">
        <v>0</v>
      </c>
      <c r="AA155" s="148">
        <f>$Z$155*$K$155</f>
        <v>0</v>
      </c>
      <c r="AR155" s="6" t="s">
        <v>344</v>
      </c>
      <c r="AT155" s="6" t="s">
        <v>163</v>
      </c>
      <c r="AU155" s="6" t="s">
        <v>83</v>
      </c>
      <c r="AY155" s="6" t="s">
        <v>162</v>
      </c>
      <c r="BE155" s="99">
        <f>IF($U$155="základná",$N$155,0)</f>
        <v>0</v>
      </c>
      <c r="BF155" s="99">
        <f>IF($U$155="znížená",$N$155,0)</f>
        <v>0</v>
      </c>
      <c r="BG155" s="99">
        <f>IF($U$155="zákl. prenesená",$N$155,0)</f>
        <v>0</v>
      </c>
      <c r="BH155" s="99">
        <f>IF($U$155="zníž. prenesená",$N$155,0)</f>
        <v>0</v>
      </c>
      <c r="BI155" s="99">
        <f>IF($U$155="nulová",$N$155,0)</f>
        <v>0</v>
      </c>
      <c r="BJ155" s="6" t="s">
        <v>83</v>
      </c>
      <c r="BK155" s="99">
        <f>ROUND($L$155*$K$155,2)</f>
        <v>0</v>
      </c>
      <c r="BL155" s="6" t="s">
        <v>344</v>
      </c>
    </row>
    <row r="156" spans="2:64" s="6" customFormat="1" ht="15.75" customHeight="1">
      <c r="B156" s="23"/>
      <c r="C156" s="142" t="s">
        <v>422</v>
      </c>
      <c r="D156" s="142" t="s">
        <v>163</v>
      </c>
      <c r="E156" s="143" t="s">
        <v>423</v>
      </c>
      <c r="F156" s="208" t="s">
        <v>424</v>
      </c>
      <c r="G156" s="209"/>
      <c r="H156" s="209"/>
      <c r="I156" s="209"/>
      <c r="J156" s="144" t="s">
        <v>224</v>
      </c>
      <c r="K156" s="149">
        <v>0</v>
      </c>
      <c r="L156" s="210">
        <v>0</v>
      </c>
      <c r="M156" s="209"/>
      <c r="N156" s="211">
        <f>ROUND($L$156*$K$156,2)</f>
        <v>0</v>
      </c>
      <c r="O156" s="209"/>
      <c r="P156" s="209"/>
      <c r="Q156" s="209"/>
      <c r="R156" s="25"/>
      <c r="T156" s="146"/>
      <c r="U156" s="31" t="s">
        <v>39</v>
      </c>
      <c r="V156" s="147">
        <v>0</v>
      </c>
      <c r="W156" s="147">
        <f>$V$156*$K$156</f>
        <v>0</v>
      </c>
      <c r="X156" s="147">
        <v>0</v>
      </c>
      <c r="Y156" s="147">
        <f>$X$156*$K$156</f>
        <v>0</v>
      </c>
      <c r="Z156" s="147">
        <v>0</v>
      </c>
      <c r="AA156" s="148">
        <f>$Z$156*$K$156</f>
        <v>0</v>
      </c>
      <c r="AR156" s="6" t="s">
        <v>344</v>
      </c>
      <c r="AT156" s="6" t="s">
        <v>163</v>
      </c>
      <c r="AU156" s="6" t="s">
        <v>83</v>
      </c>
      <c r="AY156" s="6" t="s">
        <v>162</v>
      </c>
      <c r="BE156" s="99">
        <f>IF($U$156="základná",$N$156,0)</f>
        <v>0</v>
      </c>
      <c r="BF156" s="99">
        <f>IF($U$156="znížená",$N$156,0)</f>
        <v>0</v>
      </c>
      <c r="BG156" s="99">
        <f>IF($U$156="zákl. prenesená",$N$156,0)</f>
        <v>0</v>
      </c>
      <c r="BH156" s="99">
        <f>IF($U$156="zníž. prenesená",$N$156,0)</f>
        <v>0</v>
      </c>
      <c r="BI156" s="99">
        <f>IF($U$156="nulová",$N$156,0)</f>
        <v>0</v>
      </c>
      <c r="BJ156" s="6" t="s">
        <v>83</v>
      </c>
      <c r="BK156" s="99">
        <f>ROUND($L$156*$K$156,2)</f>
        <v>0</v>
      </c>
      <c r="BL156" s="6" t="s">
        <v>344</v>
      </c>
    </row>
    <row r="157" spans="2:64" s="6" customFormat="1" ht="15.75" customHeight="1">
      <c r="B157" s="23"/>
      <c r="C157" s="142" t="s">
        <v>425</v>
      </c>
      <c r="D157" s="142" t="s">
        <v>163</v>
      </c>
      <c r="E157" s="143" t="s">
        <v>426</v>
      </c>
      <c r="F157" s="208" t="s">
        <v>427</v>
      </c>
      <c r="G157" s="209"/>
      <c r="H157" s="209"/>
      <c r="I157" s="209"/>
      <c r="J157" s="144" t="s">
        <v>224</v>
      </c>
      <c r="K157" s="149">
        <v>0</v>
      </c>
      <c r="L157" s="210">
        <v>0</v>
      </c>
      <c r="M157" s="209"/>
      <c r="N157" s="211">
        <f>ROUND($L$157*$K$157,2)</f>
        <v>0</v>
      </c>
      <c r="O157" s="209"/>
      <c r="P157" s="209"/>
      <c r="Q157" s="209"/>
      <c r="R157" s="25"/>
      <c r="T157" s="146"/>
      <c r="U157" s="31" t="s">
        <v>39</v>
      </c>
      <c r="V157" s="147">
        <v>0</v>
      </c>
      <c r="W157" s="147">
        <f>$V$157*$K$157</f>
        <v>0</v>
      </c>
      <c r="X157" s="147">
        <v>0</v>
      </c>
      <c r="Y157" s="147">
        <f>$X$157*$K$157</f>
        <v>0</v>
      </c>
      <c r="Z157" s="147">
        <v>0</v>
      </c>
      <c r="AA157" s="148">
        <f>$Z$157*$K$157</f>
        <v>0</v>
      </c>
      <c r="AR157" s="6" t="s">
        <v>344</v>
      </c>
      <c r="AT157" s="6" t="s">
        <v>163</v>
      </c>
      <c r="AU157" s="6" t="s">
        <v>83</v>
      </c>
      <c r="AY157" s="6" t="s">
        <v>162</v>
      </c>
      <c r="BE157" s="99">
        <f>IF($U$157="základná",$N$157,0)</f>
        <v>0</v>
      </c>
      <c r="BF157" s="99">
        <f>IF($U$157="znížená",$N$157,0)</f>
        <v>0</v>
      </c>
      <c r="BG157" s="99">
        <f>IF($U$157="zákl. prenesená",$N$157,0)</f>
        <v>0</v>
      </c>
      <c r="BH157" s="99">
        <f>IF($U$157="zníž. prenesená",$N$157,0)</f>
        <v>0</v>
      </c>
      <c r="BI157" s="99">
        <f>IF($U$157="nulová",$N$157,0)</f>
        <v>0</v>
      </c>
      <c r="BJ157" s="6" t="s">
        <v>83</v>
      </c>
      <c r="BK157" s="99">
        <f>ROUND($L$157*$K$157,2)</f>
        <v>0</v>
      </c>
      <c r="BL157" s="6" t="s">
        <v>344</v>
      </c>
    </row>
    <row r="158" spans="2:64" s="6" customFormat="1" ht="15.75" customHeight="1">
      <c r="B158" s="23"/>
      <c r="C158" s="142" t="s">
        <v>428</v>
      </c>
      <c r="D158" s="142" t="s">
        <v>163</v>
      </c>
      <c r="E158" s="143" t="s">
        <v>429</v>
      </c>
      <c r="F158" s="208" t="s">
        <v>430</v>
      </c>
      <c r="G158" s="209"/>
      <c r="H158" s="209"/>
      <c r="I158" s="209"/>
      <c r="J158" s="144" t="s">
        <v>224</v>
      </c>
      <c r="K158" s="149">
        <v>0</v>
      </c>
      <c r="L158" s="210">
        <v>0</v>
      </c>
      <c r="M158" s="209"/>
      <c r="N158" s="211">
        <f>ROUND($L$158*$K$158,2)</f>
        <v>0</v>
      </c>
      <c r="O158" s="209"/>
      <c r="P158" s="209"/>
      <c r="Q158" s="209"/>
      <c r="R158" s="25"/>
      <c r="T158" s="146"/>
      <c r="U158" s="31" t="s">
        <v>39</v>
      </c>
      <c r="V158" s="147">
        <v>0</v>
      </c>
      <c r="W158" s="147">
        <f>$V$158*$K$158</f>
        <v>0</v>
      </c>
      <c r="X158" s="147">
        <v>0</v>
      </c>
      <c r="Y158" s="147">
        <f>$X$158*$K$158</f>
        <v>0</v>
      </c>
      <c r="Z158" s="147">
        <v>0</v>
      </c>
      <c r="AA158" s="148">
        <f>$Z$158*$K$158</f>
        <v>0</v>
      </c>
      <c r="AR158" s="6" t="s">
        <v>344</v>
      </c>
      <c r="AT158" s="6" t="s">
        <v>163</v>
      </c>
      <c r="AU158" s="6" t="s">
        <v>83</v>
      </c>
      <c r="AY158" s="6" t="s">
        <v>162</v>
      </c>
      <c r="BE158" s="99">
        <f>IF($U$158="základná",$N$158,0)</f>
        <v>0</v>
      </c>
      <c r="BF158" s="99">
        <f>IF($U$158="znížená",$N$158,0)</f>
        <v>0</v>
      </c>
      <c r="BG158" s="99">
        <f>IF($U$158="zákl. prenesená",$N$158,0)</f>
        <v>0</v>
      </c>
      <c r="BH158" s="99">
        <f>IF($U$158="zníž. prenesená",$N$158,0)</f>
        <v>0</v>
      </c>
      <c r="BI158" s="99">
        <f>IF($U$158="nulová",$N$158,0)</f>
        <v>0</v>
      </c>
      <c r="BJ158" s="6" t="s">
        <v>83</v>
      </c>
      <c r="BK158" s="99">
        <f>ROUND($L$158*$K$158,2)</f>
        <v>0</v>
      </c>
      <c r="BL158" s="6" t="s">
        <v>344</v>
      </c>
    </row>
    <row r="159" spans="2:64" s="6" customFormat="1" ht="15.75" customHeight="1">
      <c r="B159" s="23"/>
      <c r="C159" s="142" t="s">
        <v>431</v>
      </c>
      <c r="D159" s="142" t="s">
        <v>163</v>
      </c>
      <c r="E159" s="143" t="s">
        <v>432</v>
      </c>
      <c r="F159" s="208" t="s">
        <v>433</v>
      </c>
      <c r="G159" s="209"/>
      <c r="H159" s="209"/>
      <c r="I159" s="209"/>
      <c r="J159" s="144" t="s">
        <v>224</v>
      </c>
      <c r="K159" s="149">
        <v>0</v>
      </c>
      <c r="L159" s="210">
        <v>0</v>
      </c>
      <c r="M159" s="209"/>
      <c r="N159" s="211">
        <f>ROUND($L$159*$K$159,2)</f>
        <v>0</v>
      </c>
      <c r="O159" s="209"/>
      <c r="P159" s="209"/>
      <c r="Q159" s="209"/>
      <c r="R159" s="25"/>
      <c r="T159" s="146"/>
      <c r="U159" s="31" t="s">
        <v>39</v>
      </c>
      <c r="V159" s="147">
        <v>0</v>
      </c>
      <c r="W159" s="147">
        <f>$V$159*$K$159</f>
        <v>0</v>
      </c>
      <c r="X159" s="147">
        <v>0</v>
      </c>
      <c r="Y159" s="147">
        <f>$X$159*$K$159</f>
        <v>0</v>
      </c>
      <c r="Z159" s="147">
        <v>0</v>
      </c>
      <c r="AA159" s="148">
        <f>$Z$159*$K$159</f>
        <v>0</v>
      </c>
      <c r="AR159" s="6" t="s">
        <v>344</v>
      </c>
      <c r="AT159" s="6" t="s">
        <v>163</v>
      </c>
      <c r="AU159" s="6" t="s">
        <v>83</v>
      </c>
      <c r="AY159" s="6" t="s">
        <v>162</v>
      </c>
      <c r="BE159" s="99">
        <f>IF($U$159="základná",$N$159,0)</f>
        <v>0</v>
      </c>
      <c r="BF159" s="99">
        <f>IF($U$159="znížená",$N$159,0)</f>
        <v>0</v>
      </c>
      <c r="BG159" s="99">
        <f>IF($U$159="zákl. prenesená",$N$159,0)</f>
        <v>0</v>
      </c>
      <c r="BH159" s="99">
        <f>IF($U$159="zníž. prenesená",$N$159,0)</f>
        <v>0</v>
      </c>
      <c r="BI159" s="99">
        <f>IF($U$159="nulová",$N$159,0)</f>
        <v>0</v>
      </c>
      <c r="BJ159" s="6" t="s">
        <v>83</v>
      </c>
      <c r="BK159" s="99">
        <f>ROUND($L$159*$K$159,2)</f>
        <v>0</v>
      </c>
      <c r="BL159" s="6" t="s">
        <v>344</v>
      </c>
    </row>
    <row r="160" spans="2:63" s="6" customFormat="1" ht="51" customHeight="1">
      <c r="B160" s="23"/>
      <c r="C160" s="24"/>
      <c r="D160" s="134" t="s">
        <v>242</v>
      </c>
      <c r="E160" s="24"/>
      <c r="F160" s="24"/>
      <c r="G160" s="24"/>
      <c r="H160" s="24"/>
      <c r="I160" s="24"/>
      <c r="J160" s="24"/>
      <c r="K160" s="24"/>
      <c r="L160" s="24"/>
      <c r="M160" s="24"/>
      <c r="N160" s="204">
        <f>$BK$160</f>
        <v>0</v>
      </c>
      <c r="O160" s="166"/>
      <c r="P160" s="166"/>
      <c r="Q160" s="166"/>
      <c r="R160" s="25"/>
      <c r="T160" s="154"/>
      <c r="U160" s="43"/>
      <c r="V160" s="43"/>
      <c r="W160" s="43"/>
      <c r="X160" s="43"/>
      <c r="Y160" s="43"/>
      <c r="Z160" s="43"/>
      <c r="AA160" s="45"/>
      <c r="AT160" s="6" t="s">
        <v>71</v>
      </c>
      <c r="AU160" s="6" t="s">
        <v>72</v>
      </c>
      <c r="AY160" s="6" t="s">
        <v>243</v>
      </c>
      <c r="BK160" s="99">
        <v>0</v>
      </c>
    </row>
    <row r="161" spans="2:18" s="6" customFormat="1" ht="7.5" customHeight="1">
      <c r="B161" s="46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8"/>
    </row>
    <row r="162" ht="14.25" customHeight="1">
      <c r="N162" s="1"/>
    </row>
    <row r="163" ht="14.25" customHeight="1">
      <c r="N163" s="1"/>
    </row>
    <row r="164" s="2" customFormat="1" ht="14.25" customHeight="1">
      <c r="N164" s="1"/>
    </row>
    <row r="165" ht="14.25" customHeight="1">
      <c r="N165" s="1"/>
    </row>
    <row r="166" ht="14.25" customHeight="1">
      <c r="N166" s="1"/>
    </row>
    <row r="167" ht="14.25" customHeight="1">
      <c r="N167" s="1"/>
    </row>
    <row r="168" ht="14.25" customHeight="1">
      <c r="N168" s="1"/>
    </row>
    <row r="169" ht="14.25" customHeight="1">
      <c r="N169" s="1"/>
    </row>
    <row r="170" ht="14.25" customHeight="1">
      <c r="N170" s="1"/>
    </row>
    <row r="171" ht="14.25" customHeight="1">
      <c r="N171" s="1"/>
    </row>
    <row r="172" ht="14.25" customHeight="1">
      <c r="N172" s="1"/>
    </row>
    <row r="173" ht="14.25" customHeight="1">
      <c r="N173" s="1"/>
    </row>
    <row r="174" ht="14.25" customHeight="1">
      <c r="N174" s="1"/>
    </row>
    <row r="175" ht="14.25" customHeight="1">
      <c r="N175" s="1"/>
    </row>
    <row r="176" ht="14.25" customHeight="1">
      <c r="N176" s="1"/>
    </row>
    <row r="177" ht="14.25" customHeight="1">
      <c r="N177" s="1"/>
    </row>
    <row r="178" ht="14.25" customHeight="1">
      <c r="N178" s="1"/>
    </row>
    <row r="179" ht="14.25" customHeight="1">
      <c r="N179" s="1"/>
    </row>
    <row r="180" ht="14.25" customHeight="1">
      <c r="N180" s="1"/>
    </row>
    <row r="181" ht="14.25" customHeight="1">
      <c r="N181" s="1"/>
    </row>
    <row r="182" ht="14.25" customHeight="1">
      <c r="N182" s="1"/>
    </row>
    <row r="183" ht="14.25" customHeight="1">
      <c r="N183" s="1"/>
    </row>
    <row r="184" ht="14.25" customHeight="1">
      <c r="N184" s="1"/>
    </row>
    <row r="185" ht="14.25" customHeight="1">
      <c r="N185" s="1"/>
    </row>
    <row r="186" ht="14.25" customHeight="1">
      <c r="N186" s="1"/>
    </row>
    <row r="187" ht="14.25" customHeight="1">
      <c r="N187" s="1"/>
    </row>
    <row r="188" ht="14.25" customHeight="1">
      <c r="N188" s="1"/>
    </row>
    <row r="189" ht="14.25" customHeight="1">
      <c r="N189" s="1"/>
    </row>
    <row r="190" ht="14.25" customHeight="1">
      <c r="N190" s="1"/>
    </row>
    <row r="191" ht="14.25" customHeight="1">
      <c r="N191" s="1"/>
    </row>
    <row r="192" ht="14.25" customHeight="1">
      <c r="N192" s="1"/>
    </row>
    <row r="193" ht="14.25" customHeight="1">
      <c r="N193" s="1"/>
    </row>
    <row r="194" ht="14.25" customHeight="1">
      <c r="N194" s="1"/>
    </row>
    <row r="195" ht="14.25" customHeight="1">
      <c r="N195" s="1"/>
    </row>
    <row r="196" ht="14.25" customHeight="1">
      <c r="N196" s="1"/>
    </row>
    <row r="197" ht="14.25" customHeight="1">
      <c r="N197" s="1"/>
    </row>
    <row r="198" ht="14.25" customHeight="1">
      <c r="N198" s="1"/>
    </row>
    <row r="199" ht="14.25" customHeight="1">
      <c r="N199" s="1"/>
    </row>
    <row r="200" ht="14.25" customHeight="1">
      <c r="N200" s="1"/>
    </row>
    <row r="201" ht="14.25" customHeight="1">
      <c r="N201" s="1"/>
    </row>
    <row r="202" ht="14.25" customHeight="1">
      <c r="N202" s="1"/>
    </row>
    <row r="203" ht="14.25" customHeight="1">
      <c r="N203" s="1"/>
    </row>
    <row r="204" ht="14.25" customHeight="1">
      <c r="N204" s="1"/>
    </row>
    <row r="205" ht="14.25" customHeight="1">
      <c r="N205" s="1"/>
    </row>
    <row r="206" ht="14.25" customHeight="1">
      <c r="N206" s="1"/>
    </row>
    <row r="207" ht="14.25" customHeight="1">
      <c r="N207" s="1"/>
    </row>
    <row r="208" ht="14.25" customHeight="1">
      <c r="N208" s="1"/>
    </row>
    <row r="209" ht="14.25" customHeight="1">
      <c r="N209" s="1"/>
    </row>
    <row r="210" ht="14.25" customHeight="1">
      <c r="N210" s="1"/>
    </row>
    <row r="211" ht="14.25" customHeight="1">
      <c r="N211" s="1"/>
    </row>
    <row r="212" ht="14.25" customHeight="1">
      <c r="N212" s="1"/>
    </row>
    <row r="213" ht="14.25" customHeight="1">
      <c r="N213" s="1"/>
    </row>
    <row r="214" ht="14.25" customHeight="1">
      <c r="N214" s="1"/>
    </row>
    <row r="215" ht="14.25" customHeight="1">
      <c r="N215" s="1"/>
    </row>
    <row r="216" ht="14.25" customHeight="1">
      <c r="N216" s="1"/>
    </row>
    <row r="217" ht="14.25" customHeight="1">
      <c r="N217" s="1"/>
    </row>
    <row r="218" ht="14.25" customHeight="1">
      <c r="N218" s="1"/>
    </row>
    <row r="219" ht="14.25" customHeight="1">
      <c r="N219" s="1"/>
    </row>
    <row r="220" ht="14.25" customHeight="1">
      <c r="N220" s="1"/>
    </row>
    <row r="221" ht="14.25" customHeight="1">
      <c r="N221" s="1"/>
    </row>
    <row r="222" ht="14.25" customHeight="1">
      <c r="N222" s="1"/>
    </row>
    <row r="223" ht="14.25" customHeight="1">
      <c r="N223" s="1"/>
    </row>
    <row r="224" ht="14.25" customHeight="1">
      <c r="N224" s="1"/>
    </row>
    <row r="225" ht="14.25" customHeight="1">
      <c r="N225" s="1"/>
    </row>
    <row r="226" ht="14.25" customHeight="1">
      <c r="N226" s="1"/>
    </row>
    <row r="227" ht="14.25" customHeight="1">
      <c r="N227" s="1"/>
    </row>
    <row r="228" ht="14.25" customHeight="1">
      <c r="N228" s="1"/>
    </row>
    <row r="229" ht="14.25" customHeight="1">
      <c r="N229" s="1"/>
    </row>
    <row r="230" ht="14.25" customHeight="1">
      <c r="N230" s="1"/>
    </row>
    <row r="231" ht="14.25" customHeight="1">
      <c r="N231" s="1"/>
    </row>
    <row r="232" ht="14.25" customHeight="1">
      <c r="N232" s="1"/>
    </row>
    <row r="233" ht="14.25" customHeight="1">
      <c r="N233" s="1"/>
    </row>
    <row r="234" ht="14.25" customHeight="1">
      <c r="N234" s="1"/>
    </row>
    <row r="235" ht="14.25" customHeight="1">
      <c r="N235" s="1"/>
    </row>
    <row r="236" ht="14.25" customHeight="1">
      <c r="N236" s="1"/>
    </row>
    <row r="237" ht="14.25" customHeight="1">
      <c r="N237" s="1"/>
    </row>
    <row r="238" ht="14.25" customHeight="1">
      <c r="N238" s="1"/>
    </row>
    <row r="239" ht="14.25" customHeight="1">
      <c r="N239" s="1"/>
    </row>
    <row r="240" ht="14.25" customHeight="1">
      <c r="N240" s="1"/>
    </row>
    <row r="241" ht="14.25" customHeight="1">
      <c r="N241" s="1"/>
    </row>
    <row r="242" ht="14.25" customHeight="1">
      <c r="N242" s="1"/>
    </row>
    <row r="243" ht="14.25" customHeight="1">
      <c r="N243" s="1"/>
    </row>
    <row r="244" ht="14.25" customHeight="1">
      <c r="N244" s="1"/>
    </row>
    <row r="245" ht="14.25" customHeight="1">
      <c r="N245" s="1"/>
    </row>
    <row r="246" ht="14.25" customHeight="1">
      <c r="N246" s="1"/>
    </row>
    <row r="247" ht="14.25" customHeight="1">
      <c r="N247" s="1"/>
    </row>
    <row r="248" ht="14.25" customHeight="1">
      <c r="N248" s="1"/>
    </row>
    <row r="249" ht="14.25" customHeight="1">
      <c r="N249" s="1"/>
    </row>
    <row r="250" ht="14.25" customHeight="1">
      <c r="N250" s="1"/>
    </row>
    <row r="251" ht="14.25" customHeight="1">
      <c r="N251" s="1"/>
    </row>
    <row r="252" ht="14.25" customHeight="1">
      <c r="N252" s="1"/>
    </row>
    <row r="253" ht="14.25" customHeight="1">
      <c r="N253" s="1"/>
    </row>
    <row r="254" ht="14.25" customHeight="1">
      <c r="N254" s="1"/>
    </row>
    <row r="255" ht="14.25" customHeight="1">
      <c r="N255" s="1"/>
    </row>
    <row r="256" ht="14.25" customHeight="1">
      <c r="N256" s="1"/>
    </row>
    <row r="257" ht="14.25" customHeight="1">
      <c r="N257" s="1"/>
    </row>
    <row r="258" ht="14.25" customHeight="1">
      <c r="N258" s="1"/>
    </row>
    <row r="259" ht="14.25" customHeight="1">
      <c r="N259" s="1"/>
    </row>
    <row r="260" ht="14.25" customHeight="1">
      <c r="N260" s="1"/>
    </row>
    <row r="261" ht="14.25" customHeight="1">
      <c r="N261" s="1"/>
    </row>
    <row r="262" ht="14.25" customHeight="1">
      <c r="N262" s="1"/>
    </row>
    <row r="263" ht="14.25" customHeight="1">
      <c r="N263" s="1"/>
    </row>
    <row r="264" ht="14.25" customHeight="1">
      <c r="N264" s="1"/>
    </row>
    <row r="265" ht="14.25" customHeight="1">
      <c r="N265" s="1"/>
    </row>
    <row r="266" ht="14.25" customHeight="1">
      <c r="N266" s="1"/>
    </row>
    <row r="267" ht="14.25" customHeight="1">
      <c r="N267" s="1"/>
    </row>
    <row r="268" ht="14.25" customHeight="1">
      <c r="N268" s="1"/>
    </row>
    <row r="269" ht="14.25" customHeight="1">
      <c r="N269" s="1"/>
    </row>
    <row r="270" ht="14.25" customHeight="1">
      <c r="N270" s="1"/>
    </row>
    <row r="271" ht="14.25" customHeight="1">
      <c r="N271" s="1"/>
    </row>
    <row r="272" ht="14.25" customHeight="1">
      <c r="N272" s="1"/>
    </row>
    <row r="273" ht="14.25" customHeight="1">
      <c r="N273" s="1"/>
    </row>
    <row r="274" ht="14.25" customHeight="1">
      <c r="N274" s="1"/>
    </row>
    <row r="275" ht="14.25" customHeight="1">
      <c r="N275" s="1"/>
    </row>
    <row r="276" ht="14.25" customHeight="1">
      <c r="N276" s="1"/>
    </row>
    <row r="277" ht="14.25" customHeight="1">
      <c r="N277" s="1"/>
    </row>
    <row r="278" ht="14.25" customHeight="1">
      <c r="N278" s="1"/>
    </row>
    <row r="279" ht="14.25" customHeight="1">
      <c r="N279" s="1"/>
    </row>
    <row r="280" ht="14.25" customHeight="1">
      <c r="N280" s="1"/>
    </row>
    <row r="281" ht="14.25" customHeight="1">
      <c r="N281" s="1"/>
    </row>
    <row r="282" ht="14.25" customHeight="1">
      <c r="N282" s="1"/>
    </row>
    <row r="283" ht="14.25" customHeight="1">
      <c r="N283" s="1"/>
    </row>
    <row r="284" ht="14.25" customHeight="1">
      <c r="N284" s="1"/>
    </row>
    <row r="285" ht="14.25" customHeight="1">
      <c r="N285" s="1"/>
    </row>
    <row r="286" ht="14.25" customHeight="1">
      <c r="N286" s="1"/>
    </row>
    <row r="287" ht="14.25" customHeight="1">
      <c r="N287" s="1"/>
    </row>
    <row r="288" ht="14.25" customHeight="1">
      <c r="N288" s="1"/>
    </row>
    <row r="289" ht="14.25" customHeight="1">
      <c r="N289" s="1"/>
    </row>
    <row r="290" ht="14.25" customHeight="1">
      <c r="N290" s="1"/>
    </row>
    <row r="291" ht="14.25" customHeight="1">
      <c r="N291" s="1"/>
    </row>
    <row r="292" ht="14.25" customHeight="1">
      <c r="N292" s="1"/>
    </row>
    <row r="293" ht="14.25" customHeight="1">
      <c r="N293" s="1"/>
    </row>
    <row r="294" ht="14.25" customHeight="1">
      <c r="N294" s="1"/>
    </row>
    <row r="295" ht="14.25" customHeight="1">
      <c r="N295" s="1"/>
    </row>
    <row r="296" ht="14.25" customHeight="1">
      <c r="N296" s="1"/>
    </row>
    <row r="297" ht="14.25" customHeight="1">
      <c r="N297" s="1"/>
    </row>
    <row r="298" ht="14.25" customHeight="1">
      <c r="N298" s="1"/>
    </row>
    <row r="299" ht="14.25" customHeight="1">
      <c r="N299" s="1"/>
    </row>
    <row r="300" ht="14.25" customHeight="1">
      <c r="N300" s="1"/>
    </row>
    <row r="301" ht="14.25" customHeight="1">
      <c r="N301" s="1"/>
    </row>
    <row r="302" ht="14.25" customHeight="1">
      <c r="N302" s="1"/>
    </row>
    <row r="303" ht="14.25" customHeight="1">
      <c r="N303" s="1"/>
    </row>
    <row r="304" ht="14.25" customHeight="1">
      <c r="N304" s="1"/>
    </row>
    <row r="305" ht="14.25" customHeight="1">
      <c r="N305" s="1"/>
    </row>
    <row r="306" ht="14.25" customHeight="1">
      <c r="N306" s="1"/>
    </row>
    <row r="307" ht="14.25" customHeight="1">
      <c r="N307" s="1"/>
    </row>
    <row r="308" ht="14.25" customHeight="1">
      <c r="N308" s="1"/>
    </row>
    <row r="309" ht="14.25" customHeight="1">
      <c r="N309" s="1"/>
    </row>
    <row r="310" ht="14.25" customHeight="1">
      <c r="N310" s="1"/>
    </row>
    <row r="311" ht="14.25" customHeight="1">
      <c r="N311" s="1"/>
    </row>
    <row r="312" ht="14.25" customHeight="1">
      <c r="N312" s="1"/>
    </row>
    <row r="313" ht="14.25" customHeight="1">
      <c r="N313" s="1"/>
    </row>
    <row r="314" ht="14.25" customHeight="1">
      <c r="N314" s="1"/>
    </row>
    <row r="315" ht="14.25" customHeight="1">
      <c r="N315" s="1"/>
    </row>
    <row r="316" ht="14.25" customHeight="1">
      <c r="N316" s="1"/>
    </row>
    <row r="317" ht="14.25" customHeight="1">
      <c r="N317" s="1"/>
    </row>
    <row r="318" ht="14.25" customHeight="1">
      <c r="N318" s="1"/>
    </row>
    <row r="319" ht="14.25" customHeight="1">
      <c r="N319" s="1"/>
    </row>
    <row r="320" ht="14.25" customHeight="1">
      <c r="N320" s="1"/>
    </row>
    <row r="321" ht="14.25" customHeight="1">
      <c r="N321" s="1"/>
    </row>
    <row r="322" ht="14.25" customHeight="1">
      <c r="N322" s="1"/>
    </row>
    <row r="323" ht="14.25" customHeight="1">
      <c r="N323" s="1"/>
    </row>
    <row r="324" ht="14.25" customHeight="1">
      <c r="N324" s="1"/>
    </row>
    <row r="325" ht="14.25" customHeight="1">
      <c r="N325" s="1"/>
    </row>
    <row r="326" ht="14.25" customHeight="1">
      <c r="N326" s="1"/>
    </row>
    <row r="327" ht="14.25" customHeight="1">
      <c r="N327" s="1"/>
    </row>
    <row r="328" ht="14.25" customHeight="1">
      <c r="N328" s="1"/>
    </row>
    <row r="329" ht="14.25" customHeight="1">
      <c r="N329" s="1"/>
    </row>
    <row r="330" ht="14.25" customHeight="1">
      <c r="N330" s="1"/>
    </row>
    <row r="331" ht="14.25" customHeight="1">
      <c r="N331" s="1"/>
    </row>
    <row r="332" ht="14.25" customHeight="1">
      <c r="N332" s="1"/>
    </row>
    <row r="333" ht="14.25" customHeight="1">
      <c r="N333" s="1"/>
    </row>
    <row r="334" ht="14.25" customHeight="1">
      <c r="N334" s="1"/>
    </row>
    <row r="335" ht="14.25" customHeight="1">
      <c r="N335" s="1"/>
    </row>
    <row r="336" ht="14.25" customHeight="1">
      <c r="N336" s="1"/>
    </row>
    <row r="337" ht="14.25" customHeight="1">
      <c r="N337" s="1"/>
    </row>
    <row r="338" ht="14.25" customHeight="1">
      <c r="N338" s="1"/>
    </row>
    <row r="339" ht="14.25" customHeight="1">
      <c r="N339" s="1"/>
    </row>
    <row r="340" ht="14.25" customHeight="1">
      <c r="N340" s="1"/>
    </row>
    <row r="341" ht="14.25" customHeight="1">
      <c r="N341" s="1"/>
    </row>
    <row r="342" ht="14.25" customHeight="1">
      <c r="N342" s="1"/>
    </row>
    <row r="343" ht="14.25" customHeight="1">
      <c r="N343" s="1"/>
    </row>
    <row r="344" ht="14.25" customHeight="1">
      <c r="N344" s="1"/>
    </row>
    <row r="345" ht="14.25" customHeight="1">
      <c r="N345" s="1"/>
    </row>
    <row r="346" ht="14.25" customHeight="1">
      <c r="N346" s="1"/>
    </row>
    <row r="347" ht="14.25" customHeight="1">
      <c r="N347" s="1"/>
    </row>
    <row r="348" ht="14.25" customHeight="1">
      <c r="N348" s="1"/>
    </row>
    <row r="349" ht="14.25" customHeight="1">
      <c r="N349" s="1"/>
    </row>
    <row r="350" ht="14.25" customHeight="1">
      <c r="N350" s="1"/>
    </row>
    <row r="351" ht="14.25" customHeight="1">
      <c r="N351" s="1"/>
    </row>
    <row r="352" ht="14.25" customHeight="1">
      <c r="N352" s="1"/>
    </row>
    <row r="353" ht="14.25" customHeight="1">
      <c r="N353" s="1"/>
    </row>
    <row r="354" ht="14.25" customHeight="1">
      <c r="N354" s="1"/>
    </row>
    <row r="355" ht="14.25" customHeight="1">
      <c r="N355" s="1"/>
    </row>
    <row r="356" ht="14.25" customHeight="1">
      <c r="N356" s="1"/>
    </row>
    <row r="357" ht="14.25" customHeight="1">
      <c r="N357" s="1"/>
    </row>
    <row r="358" ht="14.25" customHeight="1">
      <c r="N358" s="1"/>
    </row>
    <row r="359" ht="14.25" customHeight="1">
      <c r="N359" s="1"/>
    </row>
    <row r="360" ht="14.25" customHeight="1">
      <c r="N360" s="1"/>
    </row>
    <row r="361" ht="14.25" customHeight="1">
      <c r="N361" s="1"/>
    </row>
    <row r="362" ht="14.25" customHeight="1">
      <c r="N362" s="1"/>
    </row>
    <row r="363" ht="14.25" customHeight="1">
      <c r="N363" s="1"/>
    </row>
    <row r="364" ht="14.25" customHeight="1">
      <c r="N364" s="1"/>
    </row>
    <row r="365" ht="14.25" customHeight="1">
      <c r="N365" s="1"/>
    </row>
    <row r="366" ht="14.25" customHeight="1">
      <c r="N366" s="1"/>
    </row>
    <row r="367" ht="14.25" customHeight="1">
      <c r="N367" s="1"/>
    </row>
    <row r="368" ht="14.25" customHeight="1">
      <c r="N368" s="1"/>
    </row>
    <row r="369" ht="14.25" customHeight="1">
      <c r="N369" s="1"/>
    </row>
    <row r="370" ht="14.25" customHeight="1">
      <c r="N370" s="1"/>
    </row>
    <row r="371" ht="14.25" customHeight="1">
      <c r="N371" s="1"/>
    </row>
    <row r="372" ht="14.25" customHeight="1">
      <c r="N372" s="1"/>
    </row>
    <row r="373" ht="14.25" customHeight="1">
      <c r="N373" s="1"/>
    </row>
    <row r="374" ht="14.25" customHeight="1">
      <c r="N374" s="1"/>
    </row>
    <row r="375" ht="14.25" customHeight="1">
      <c r="N375" s="1"/>
    </row>
    <row r="376" ht="14.25" customHeight="1">
      <c r="N376" s="1"/>
    </row>
    <row r="377" ht="14.25" customHeight="1">
      <c r="N377" s="1"/>
    </row>
    <row r="378" ht="14.25" customHeight="1">
      <c r="N378" s="1"/>
    </row>
    <row r="379" ht="14.25" customHeight="1">
      <c r="N379" s="1"/>
    </row>
    <row r="380" ht="14.25" customHeight="1">
      <c r="N380" s="1"/>
    </row>
    <row r="381" ht="14.25" customHeight="1">
      <c r="N381" s="1"/>
    </row>
    <row r="382" ht="14.25" customHeight="1">
      <c r="N382" s="1"/>
    </row>
    <row r="383" ht="14.25" customHeight="1">
      <c r="N383" s="1"/>
    </row>
    <row r="384" ht="14.25" customHeight="1">
      <c r="N384" s="1"/>
    </row>
    <row r="385" ht="14.25" customHeight="1">
      <c r="N385" s="1"/>
    </row>
    <row r="386" ht="14.25" customHeight="1">
      <c r="N386" s="1"/>
    </row>
    <row r="387" ht="14.25" customHeight="1">
      <c r="N387" s="1"/>
    </row>
    <row r="388" ht="14.25" customHeight="1">
      <c r="N388" s="1"/>
    </row>
    <row r="389" ht="14.25" customHeight="1">
      <c r="N389" s="1"/>
    </row>
    <row r="390" ht="14.25" customHeight="1">
      <c r="N390" s="1"/>
    </row>
    <row r="391" ht="14.25" customHeight="1">
      <c r="N391" s="1"/>
    </row>
    <row r="392" ht="14.25" customHeight="1">
      <c r="N392" s="1"/>
    </row>
    <row r="393" ht="14.25" customHeight="1">
      <c r="N393" s="1"/>
    </row>
    <row r="394" ht="14.25" customHeight="1">
      <c r="N394" s="1"/>
    </row>
    <row r="395" ht="14.25" customHeight="1">
      <c r="N395" s="1"/>
    </row>
    <row r="396" ht="14.25" customHeight="1">
      <c r="N396" s="1"/>
    </row>
    <row r="397" ht="14.25" customHeight="1">
      <c r="N397" s="1"/>
    </row>
    <row r="398" ht="14.25" customHeight="1">
      <c r="N398" s="1"/>
    </row>
    <row r="399" ht="14.25" customHeight="1">
      <c r="N399" s="1"/>
    </row>
    <row r="400" ht="14.25" customHeight="1">
      <c r="N400" s="1"/>
    </row>
    <row r="401" ht="14.25" customHeight="1">
      <c r="N401" s="1"/>
    </row>
    <row r="402" ht="14.25" customHeight="1">
      <c r="N402" s="1"/>
    </row>
    <row r="403" ht="14.25" customHeight="1">
      <c r="N403" s="1"/>
    </row>
    <row r="404" ht="14.25" customHeight="1">
      <c r="N404" s="1"/>
    </row>
    <row r="405" ht="14.25" customHeight="1">
      <c r="N405" s="1"/>
    </row>
    <row r="406" ht="14.25" customHeight="1">
      <c r="N406" s="1"/>
    </row>
    <row r="407" ht="14.25" customHeight="1">
      <c r="N407" s="1"/>
    </row>
    <row r="408" ht="14.25" customHeight="1">
      <c r="N408" s="1"/>
    </row>
    <row r="409" ht="14.25" customHeight="1">
      <c r="N409" s="1"/>
    </row>
    <row r="410" ht="14.25" customHeight="1">
      <c r="N410" s="1"/>
    </row>
    <row r="411" ht="14.25" customHeight="1">
      <c r="N411" s="1"/>
    </row>
    <row r="412" ht="14.25" customHeight="1">
      <c r="N412" s="1"/>
    </row>
    <row r="413" ht="14.25" customHeight="1">
      <c r="N413" s="1"/>
    </row>
    <row r="414" ht="14.25" customHeight="1">
      <c r="N414" s="1"/>
    </row>
    <row r="415" ht="14.25" customHeight="1">
      <c r="N415" s="1"/>
    </row>
    <row r="416" ht="14.25" customHeight="1">
      <c r="N416" s="1"/>
    </row>
    <row r="417" ht="14.25" customHeight="1">
      <c r="N417" s="1"/>
    </row>
    <row r="418" ht="14.25" customHeight="1">
      <c r="N418" s="1"/>
    </row>
    <row r="419" ht="14.25" customHeight="1">
      <c r="N419" s="1"/>
    </row>
    <row r="420" ht="14.25" customHeight="1">
      <c r="N420" s="1"/>
    </row>
    <row r="421" ht="14.25" customHeight="1">
      <c r="N421" s="1"/>
    </row>
    <row r="422" ht="14.25" customHeight="1">
      <c r="N422" s="1"/>
    </row>
    <row r="423" ht="14.25" customHeight="1">
      <c r="N423" s="1"/>
    </row>
    <row r="424" ht="14.25" customHeight="1">
      <c r="N424" s="1"/>
    </row>
    <row r="425" ht="14.25" customHeight="1">
      <c r="N425" s="1"/>
    </row>
    <row r="426" ht="14.25" customHeight="1">
      <c r="N426" s="1"/>
    </row>
    <row r="427" ht="14.25" customHeight="1">
      <c r="N427" s="1"/>
    </row>
    <row r="428" ht="14.25" customHeight="1">
      <c r="N428" s="1"/>
    </row>
    <row r="429" ht="14.25" customHeight="1">
      <c r="N429" s="1"/>
    </row>
    <row r="430" ht="14.25" customHeight="1">
      <c r="N430" s="1"/>
    </row>
    <row r="431" ht="14.25" customHeight="1">
      <c r="N431" s="1"/>
    </row>
    <row r="432" ht="14.25" customHeight="1">
      <c r="N432" s="1"/>
    </row>
    <row r="433" ht="14.25" customHeight="1">
      <c r="N433" s="1"/>
    </row>
    <row r="434" ht="14.25" customHeight="1">
      <c r="N434" s="1"/>
    </row>
    <row r="435" ht="14.25" customHeight="1">
      <c r="N435" s="1"/>
    </row>
    <row r="436" ht="14.25" customHeight="1">
      <c r="N436" s="1"/>
    </row>
    <row r="437" ht="14.25" customHeight="1">
      <c r="N437" s="1"/>
    </row>
    <row r="438" ht="14.25" customHeight="1">
      <c r="N438" s="1"/>
    </row>
    <row r="439" ht="14.25" customHeight="1">
      <c r="N439" s="1"/>
    </row>
    <row r="440" ht="14.25" customHeight="1">
      <c r="N440" s="1"/>
    </row>
    <row r="441" ht="14.25" customHeight="1">
      <c r="N441" s="1"/>
    </row>
    <row r="442" ht="14.25" customHeight="1">
      <c r="N442" s="1"/>
    </row>
    <row r="443" ht="14.25" customHeight="1">
      <c r="N443" s="1"/>
    </row>
    <row r="444" ht="14.25" customHeight="1">
      <c r="N444" s="1"/>
    </row>
    <row r="445" ht="14.25" customHeight="1">
      <c r="N445" s="1"/>
    </row>
    <row r="446" ht="14.25" customHeight="1">
      <c r="N446" s="1"/>
    </row>
    <row r="447" ht="14.25" customHeight="1">
      <c r="N447" s="1"/>
    </row>
    <row r="448" ht="14.25" customHeight="1">
      <c r="N448" s="1"/>
    </row>
    <row r="449" ht="14.25" customHeight="1">
      <c r="N449" s="1"/>
    </row>
    <row r="450" ht="14.25" customHeight="1">
      <c r="N450" s="1"/>
    </row>
    <row r="451" ht="14.25" customHeight="1">
      <c r="N451" s="1"/>
    </row>
    <row r="452" ht="14.25" customHeight="1">
      <c r="N452" s="1"/>
    </row>
    <row r="453" ht="14.25" customHeight="1">
      <c r="N453" s="1"/>
    </row>
    <row r="454" ht="14.25" customHeight="1">
      <c r="N454" s="1"/>
    </row>
    <row r="455" ht="14.25" customHeight="1">
      <c r="N455" s="1"/>
    </row>
    <row r="456" ht="14.25" customHeight="1">
      <c r="N456" s="1"/>
    </row>
    <row r="457" ht="14.25" customHeight="1">
      <c r="N457" s="1"/>
    </row>
    <row r="458" ht="14.25" customHeight="1">
      <c r="N458" s="1"/>
    </row>
    <row r="459" ht="14.25" customHeight="1">
      <c r="N459" s="1"/>
    </row>
    <row r="460" ht="14.25" customHeight="1">
      <c r="N460" s="1"/>
    </row>
    <row r="461" ht="14.25" customHeight="1">
      <c r="N461" s="1"/>
    </row>
    <row r="462" ht="14.25" customHeight="1">
      <c r="N462" s="1"/>
    </row>
    <row r="463" ht="14.25" customHeight="1">
      <c r="N463" s="1"/>
    </row>
    <row r="464" ht="14.25" customHeight="1">
      <c r="N464" s="1"/>
    </row>
    <row r="465" ht="14.25" customHeight="1">
      <c r="N465" s="1"/>
    </row>
    <row r="466" ht="14.25" customHeight="1">
      <c r="N466" s="1"/>
    </row>
    <row r="467" ht="14.25" customHeight="1">
      <c r="N467" s="1"/>
    </row>
    <row r="468" ht="14.25" customHeight="1">
      <c r="N468" s="1"/>
    </row>
    <row r="469" ht="14.25" customHeight="1">
      <c r="N469" s="1"/>
    </row>
    <row r="470" ht="14.25" customHeight="1">
      <c r="N470" s="1"/>
    </row>
    <row r="471" ht="14.25" customHeight="1">
      <c r="N471" s="1"/>
    </row>
    <row r="472" ht="14.25" customHeight="1">
      <c r="N472" s="1"/>
    </row>
    <row r="473" ht="14.25" customHeight="1">
      <c r="N473" s="1"/>
    </row>
    <row r="474" ht="14.25" customHeight="1">
      <c r="N474" s="1"/>
    </row>
    <row r="475" ht="14.25" customHeight="1">
      <c r="N475" s="1"/>
    </row>
    <row r="476" ht="14.25" customHeight="1">
      <c r="N476" s="1"/>
    </row>
    <row r="477" ht="14.25" customHeight="1">
      <c r="N477" s="1"/>
    </row>
    <row r="478" ht="14.25" customHeight="1">
      <c r="N478" s="1"/>
    </row>
    <row r="479" ht="14.25" customHeight="1">
      <c r="N479" s="1"/>
    </row>
    <row r="480" ht="14.25" customHeight="1">
      <c r="N480" s="1"/>
    </row>
    <row r="481" ht="14.25" customHeight="1">
      <c r="N481" s="1"/>
    </row>
    <row r="482" ht="14.25" customHeight="1">
      <c r="N482" s="1"/>
    </row>
    <row r="483" ht="14.25" customHeight="1">
      <c r="N483" s="1"/>
    </row>
    <row r="484" ht="14.25" customHeight="1">
      <c r="N484" s="1"/>
    </row>
    <row r="485" ht="14.25" customHeight="1">
      <c r="N485" s="1"/>
    </row>
    <row r="486" ht="14.25" customHeight="1">
      <c r="N486" s="1"/>
    </row>
    <row r="487" ht="14.25" customHeight="1">
      <c r="N487" s="1"/>
    </row>
    <row r="488" ht="14.25" customHeight="1">
      <c r="N488" s="1"/>
    </row>
    <row r="489" ht="14.25" customHeight="1">
      <c r="N489" s="1"/>
    </row>
    <row r="490" ht="14.25" customHeight="1">
      <c r="N490" s="1"/>
    </row>
    <row r="491" ht="14.25" customHeight="1">
      <c r="N491" s="1"/>
    </row>
    <row r="492" ht="14.25" customHeight="1">
      <c r="N492" s="1"/>
    </row>
    <row r="493" ht="14.25" customHeight="1">
      <c r="N493" s="1"/>
    </row>
    <row r="494" ht="14.25" customHeight="1">
      <c r="N494" s="1"/>
    </row>
    <row r="495" ht="14.25" customHeight="1">
      <c r="N495" s="1"/>
    </row>
    <row r="496" ht="14.25" customHeight="1">
      <c r="N496" s="1"/>
    </row>
    <row r="497" ht="14.25" customHeight="1">
      <c r="N497" s="1"/>
    </row>
    <row r="498" ht="14.25" customHeight="1">
      <c r="N498" s="1"/>
    </row>
    <row r="499" ht="14.25" customHeight="1">
      <c r="N499" s="1"/>
    </row>
    <row r="500" ht="14.25" customHeight="1">
      <c r="N500" s="1"/>
    </row>
    <row r="65535" ht="14.25" customHeight="1">
      <c r="N65535" s="2">
        <f>$N$160</f>
        <v>0</v>
      </c>
    </row>
  </sheetData>
  <sheetProtection password="CC35" sheet="1" objects="1" scenarios="1" formatColumns="0" formatRows="0" sort="0" autoFilter="0"/>
  <mergeCells count="184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O22:P22"/>
    <mergeCell ref="M25:P25"/>
    <mergeCell ref="M26:P26"/>
    <mergeCell ref="M28:P28"/>
    <mergeCell ref="H30:J30"/>
    <mergeCell ref="M30:P30"/>
    <mergeCell ref="H31:J31"/>
    <mergeCell ref="M31:P31"/>
    <mergeCell ref="H32:J32"/>
    <mergeCell ref="M32:P32"/>
    <mergeCell ref="H33:J33"/>
    <mergeCell ref="M33:P33"/>
    <mergeCell ref="H34:J34"/>
    <mergeCell ref="M34:P34"/>
    <mergeCell ref="L36:P36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3:Q93"/>
    <mergeCell ref="D94:H94"/>
    <mergeCell ref="N94:Q94"/>
    <mergeCell ref="D95:H95"/>
    <mergeCell ref="N95:Q95"/>
    <mergeCell ref="D96:H96"/>
    <mergeCell ref="N96:Q96"/>
    <mergeCell ref="D97:H97"/>
    <mergeCell ref="N97:Q97"/>
    <mergeCell ref="D98:H98"/>
    <mergeCell ref="N98:Q98"/>
    <mergeCell ref="N99:Q99"/>
    <mergeCell ref="L101:Q101"/>
    <mergeCell ref="C107:Q107"/>
    <mergeCell ref="F109:P109"/>
    <mergeCell ref="F110:P110"/>
    <mergeCell ref="F111:P111"/>
    <mergeCell ref="M113:P113"/>
    <mergeCell ref="M115:Q115"/>
    <mergeCell ref="M116:Q116"/>
    <mergeCell ref="F118:I118"/>
    <mergeCell ref="L118:M118"/>
    <mergeCell ref="N118:Q118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N156:Q156"/>
    <mergeCell ref="F153:I153"/>
    <mergeCell ref="L153:M153"/>
    <mergeCell ref="N153:Q153"/>
    <mergeCell ref="F154:I154"/>
    <mergeCell ref="L154:M154"/>
    <mergeCell ref="N154:Q154"/>
    <mergeCell ref="L157:M157"/>
    <mergeCell ref="N157:Q157"/>
    <mergeCell ref="F158:I158"/>
    <mergeCell ref="L158:M158"/>
    <mergeCell ref="N158:Q158"/>
    <mergeCell ref="F155:I155"/>
    <mergeCell ref="L155:M155"/>
    <mergeCell ref="N155:Q155"/>
    <mergeCell ref="F156:I156"/>
    <mergeCell ref="L156:M156"/>
    <mergeCell ref="N160:Q160"/>
    <mergeCell ref="H1:K1"/>
    <mergeCell ref="S2:AC2"/>
    <mergeCell ref="F159:I159"/>
    <mergeCell ref="L159:M159"/>
    <mergeCell ref="N159:Q159"/>
    <mergeCell ref="N119:Q119"/>
    <mergeCell ref="N120:Q120"/>
    <mergeCell ref="N121:Q121"/>
    <mergeCell ref="F157:I157"/>
  </mergeCells>
  <hyperlinks>
    <hyperlink ref="F1:G1" location="C2" tooltip="Krycí list rozpočtu" display="1) Krycí list rozpočtu"/>
    <hyperlink ref="H1:K1" location="C87" tooltip="Rekapitulácia rozpočtu" display="2) Rekapitulácia rozpočtu"/>
    <hyperlink ref="L1" location="C118" tooltip="Rozpočet" display="3) Rozpočet"/>
    <hyperlink ref="S1:T1" location="'Rekapitulácia stavby'!C2" tooltip="Rekapitulácia stavby" display="Rekapitulácia stavby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95" r:id="rId2"/>
  <headerFooter alignWithMargins="0"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53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60"/>
      <c r="B1" s="157"/>
      <c r="C1" s="157"/>
      <c r="D1" s="158" t="s">
        <v>1</v>
      </c>
      <c r="E1" s="157"/>
      <c r="F1" s="159" t="s">
        <v>449</v>
      </c>
      <c r="G1" s="159"/>
      <c r="H1" s="205" t="s">
        <v>450</v>
      </c>
      <c r="I1" s="205"/>
      <c r="J1" s="205"/>
      <c r="K1" s="205"/>
      <c r="L1" s="159" t="s">
        <v>451</v>
      </c>
      <c r="M1" s="157"/>
      <c r="N1" s="157"/>
      <c r="O1" s="158" t="s">
        <v>118</v>
      </c>
      <c r="P1" s="157"/>
      <c r="Q1" s="157"/>
      <c r="R1" s="157"/>
      <c r="S1" s="159" t="s">
        <v>452</v>
      </c>
      <c r="T1" s="159"/>
      <c r="U1" s="160"/>
      <c r="V1" s="16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95" t="s">
        <v>4</v>
      </c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S2" s="163" t="s">
        <v>5</v>
      </c>
      <c r="T2" s="164"/>
      <c r="U2" s="164"/>
      <c r="V2" s="164"/>
      <c r="W2" s="164"/>
      <c r="X2" s="164"/>
      <c r="Y2" s="164"/>
      <c r="Z2" s="164"/>
      <c r="AA2" s="164"/>
      <c r="AB2" s="164"/>
      <c r="AC2" s="164"/>
      <c r="AT2" s="2" t="s">
        <v>99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72</v>
      </c>
    </row>
    <row r="4" spans="2:46" s="2" customFormat="1" ht="37.5" customHeight="1">
      <c r="B4" s="10"/>
      <c r="C4" s="183" t="s">
        <v>119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2"/>
      <c r="T4" s="13" t="s">
        <v>9</v>
      </c>
      <c r="AT4" s="2" t="s">
        <v>3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30.75" customHeight="1">
      <c r="B6" s="10"/>
      <c r="C6" s="11"/>
      <c r="D6" s="18" t="s">
        <v>15</v>
      </c>
      <c r="E6" s="11"/>
      <c r="F6" s="220" t="str">
        <f>'Rekapitulácia stavby'!$K$6</f>
        <v>Zníženie energetickej náročnosti v spoločnosti LEMAKOR, spol. s.r.o.</v>
      </c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1"/>
      <c r="R6" s="12"/>
    </row>
    <row r="7" spans="2:18" s="2" customFormat="1" ht="30.75" customHeight="1">
      <c r="B7" s="10"/>
      <c r="C7" s="11"/>
      <c r="D7" s="18" t="s">
        <v>120</v>
      </c>
      <c r="E7" s="11"/>
      <c r="F7" s="220" t="s">
        <v>121</v>
      </c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1"/>
      <c r="R7" s="12"/>
    </row>
    <row r="8" spans="2:18" s="6" customFormat="1" ht="37.5" customHeight="1">
      <c r="B8" s="23"/>
      <c r="C8" s="24"/>
      <c r="D8" s="17" t="s">
        <v>122</v>
      </c>
      <c r="E8" s="24"/>
      <c r="F8" s="199" t="s">
        <v>434</v>
      </c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24"/>
      <c r="R8" s="25"/>
    </row>
    <row r="9" spans="2:18" s="6" customFormat="1" ht="15" customHeight="1">
      <c r="B9" s="23"/>
      <c r="C9" s="24"/>
      <c r="D9" s="18" t="s">
        <v>17</v>
      </c>
      <c r="E9" s="24"/>
      <c r="F9" s="16"/>
      <c r="G9" s="24"/>
      <c r="H9" s="24"/>
      <c r="I9" s="24"/>
      <c r="J9" s="24"/>
      <c r="K9" s="24"/>
      <c r="L9" s="24"/>
      <c r="M9" s="18" t="s">
        <v>18</v>
      </c>
      <c r="N9" s="24"/>
      <c r="O9" s="16"/>
      <c r="P9" s="24"/>
      <c r="Q9" s="24"/>
      <c r="R9" s="25"/>
    </row>
    <row r="10" spans="2:18" s="6" customFormat="1" ht="15" customHeight="1">
      <c r="B10" s="23"/>
      <c r="C10" s="24"/>
      <c r="D10" s="18" t="s">
        <v>19</v>
      </c>
      <c r="E10" s="24"/>
      <c r="F10" s="16" t="s">
        <v>20</v>
      </c>
      <c r="G10" s="24"/>
      <c r="H10" s="24"/>
      <c r="I10" s="24"/>
      <c r="J10" s="24"/>
      <c r="K10" s="24"/>
      <c r="L10" s="24"/>
      <c r="M10" s="18" t="s">
        <v>21</v>
      </c>
      <c r="N10" s="24"/>
      <c r="O10" s="228" t="str">
        <f>'Rekapitulácia stavby'!$AN$8</f>
        <v>05.07.2018</v>
      </c>
      <c r="P10" s="166"/>
      <c r="Q10" s="24"/>
      <c r="R10" s="25"/>
    </row>
    <row r="11" spans="2:18" s="6" customFormat="1" ht="12" customHeight="1"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5"/>
    </row>
    <row r="12" spans="2:18" s="6" customFormat="1" ht="15" customHeight="1">
      <c r="B12" s="23"/>
      <c r="C12" s="24"/>
      <c r="D12" s="18" t="s">
        <v>23</v>
      </c>
      <c r="E12" s="24"/>
      <c r="F12" s="24"/>
      <c r="G12" s="24"/>
      <c r="H12" s="24"/>
      <c r="I12" s="24"/>
      <c r="J12" s="24"/>
      <c r="K12" s="24"/>
      <c r="L12" s="24"/>
      <c r="M12" s="18" t="s">
        <v>24</v>
      </c>
      <c r="N12" s="24"/>
      <c r="O12" s="186"/>
      <c r="P12" s="166"/>
      <c r="Q12" s="24"/>
      <c r="R12" s="25"/>
    </row>
    <row r="13" spans="2:18" s="6" customFormat="1" ht="18.75" customHeight="1">
      <c r="B13" s="23"/>
      <c r="C13" s="24"/>
      <c r="D13" s="24"/>
      <c r="E13" s="16" t="s">
        <v>25</v>
      </c>
      <c r="F13" s="24"/>
      <c r="G13" s="24"/>
      <c r="H13" s="24"/>
      <c r="I13" s="24"/>
      <c r="J13" s="24"/>
      <c r="K13" s="24"/>
      <c r="L13" s="24"/>
      <c r="M13" s="18" t="s">
        <v>26</v>
      </c>
      <c r="N13" s="24"/>
      <c r="O13" s="186"/>
      <c r="P13" s="166"/>
      <c r="Q13" s="24"/>
      <c r="R13" s="25"/>
    </row>
    <row r="14" spans="2:18" s="6" customFormat="1" ht="7.5" customHeight="1"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5"/>
    </row>
    <row r="15" spans="2:18" s="6" customFormat="1" ht="15" customHeight="1">
      <c r="B15" s="23"/>
      <c r="C15" s="24"/>
      <c r="D15" s="18" t="s">
        <v>27</v>
      </c>
      <c r="E15" s="24"/>
      <c r="F15" s="24"/>
      <c r="G15" s="24"/>
      <c r="H15" s="24"/>
      <c r="I15" s="24"/>
      <c r="J15" s="24"/>
      <c r="K15" s="24"/>
      <c r="L15" s="24"/>
      <c r="M15" s="18" t="s">
        <v>24</v>
      </c>
      <c r="N15" s="24"/>
      <c r="O15" s="227" t="str">
        <f>IF('Rekapitulácia stavby'!$AN$13="","",'Rekapitulácia stavby'!$AN$13)</f>
        <v>Vyplň údaj</v>
      </c>
      <c r="P15" s="166"/>
      <c r="Q15" s="24"/>
      <c r="R15" s="25"/>
    </row>
    <row r="16" spans="2:18" s="6" customFormat="1" ht="18.75" customHeight="1">
      <c r="B16" s="23"/>
      <c r="C16" s="24"/>
      <c r="D16" s="24"/>
      <c r="E16" s="227" t="str">
        <f>IF('Rekapitulácia stavby'!$E$14="","",'Rekapitulácia stavby'!$E$14)</f>
        <v>Vyplň údaj</v>
      </c>
      <c r="F16" s="166"/>
      <c r="G16" s="166"/>
      <c r="H16" s="166"/>
      <c r="I16" s="166"/>
      <c r="J16" s="166"/>
      <c r="K16" s="166"/>
      <c r="L16" s="166"/>
      <c r="M16" s="18" t="s">
        <v>26</v>
      </c>
      <c r="N16" s="24"/>
      <c r="O16" s="227" t="str">
        <f>IF('Rekapitulácia stavby'!$AN$14="","",'Rekapitulácia stavby'!$AN$14)</f>
        <v>Vyplň údaj</v>
      </c>
      <c r="P16" s="166"/>
      <c r="Q16" s="24"/>
      <c r="R16" s="25"/>
    </row>
    <row r="17" spans="2:18" s="6" customFormat="1" ht="7.5" customHeight="1"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5"/>
    </row>
    <row r="18" spans="2:18" s="6" customFormat="1" ht="15" customHeight="1">
      <c r="B18" s="23"/>
      <c r="C18" s="24"/>
      <c r="D18" s="18" t="s">
        <v>29</v>
      </c>
      <c r="E18" s="24"/>
      <c r="F18" s="24"/>
      <c r="G18" s="24"/>
      <c r="H18" s="24"/>
      <c r="I18" s="24"/>
      <c r="J18" s="24"/>
      <c r="K18" s="24"/>
      <c r="L18" s="24"/>
      <c r="M18" s="18" t="s">
        <v>24</v>
      </c>
      <c r="N18" s="24"/>
      <c r="O18" s="186"/>
      <c r="P18" s="166"/>
      <c r="Q18" s="24"/>
      <c r="R18" s="25"/>
    </row>
    <row r="19" spans="2:18" s="6" customFormat="1" ht="18.75" customHeight="1">
      <c r="B19" s="23"/>
      <c r="C19" s="24"/>
      <c r="D19" s="24"/>
      <c r="E19" s="16" t="s">
        <v>30</v>
      </c>
      <c r="F19" s="24"/>
      <c r="G19" s="24"/>
      <c r="H19" s="24"/>
      <c r="I19" s="24"/>
      <c r="J19" s="24"/>
      <c r="K19" s="24"/>
      <c r="L19" s="24"/>
      <c r="M19" s="18" t="s">
        <v>26</v>
      </c>
      <c r="N19" s="24"/>
      <c r="O19" s="186"/>
      <c r="P19" s="166"/>
      <c r="Q19" s="24"/>
      <c r="R19" s="25"/>
    </row>
    <row r="20" spans="2:18" s="6" customFormat="1" ht="7.5" customHeight="1">
      <c r="B20" s="2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5"/>
    </row>
    <row r="21" spans="2:18" s="6" customFormat="1" ht="15" customHeight="1">
      <c r="B21" s="23"/>
      <c r="C21" s="24"/>
      <c r="D21" s="18" t="s">
        <v>31</v>
      </c>
      <c r="E21" s="24"/>
      <c r="F21" s="24"/>
      <c r="G21" s="24"/>
      <c r="H21" s="24"/>
      <c r="I21" s="24"/>
      <c r="J21" s="24"/>
      <c r="K21" s="24"/>
      <c r="L21" s="24"/>
      <c r="M21" s="18" t="s">
        <v>24</v>
      </c>
      <c r="N21" s="24"/>
      <c r="O21" s="186">
        <f>IF('Rekapitulácia stavby'!$AN$19="","",'Rekapitulácia stavby'!$AN$19)</f>
      </c>
      <c r="P21" s="166"/>
      <c r="Q21" s="24"/>
      <c r="R21" s="25"/>
    </row>
    <row r="22" spans="2:18" s="6" customFormat="1" ht="18.75" customHeight="1">
      <c r="B22" s="23"/>
      <c r="C22" s="24"/>
      <c r="D22" s="24"/>
      <c r="E22" s="16" t="str">
        <f>IF('Rekapitulácia stavby'!$E$20="","",'Rekapitulácia stavby'!$E$20)</f>
        <v> </v>
      </c>
      <c r="F22" s="24"/>
      <c r="G22" s="24"/>
      <c r="H22" s="24"/>
      <c r="I22" s="24"/>
      <c r="J22" s="24"/>
      <c r="K22" s="24"/>
      <c r="L22" s="24"/>
      <c r="M22" s="18" t="s">
        <v>26</v>
      </c>
      <c r="N22" s="24"/>
      <c r="O22" s="186">
        <f>IF('Rekapitulácia stavby'!$AN$20="","",'Rekapitulácia stavby'!$AN$20)</f>
      </c>
      <c r="P22" s="166"/>
      <c r="Q22" s="24"/>
      <c r="R22" s="25"/>
    </row>
    <row r="23" spans="2:18" s="6" customFormat="1" ht="7.5" customHeight="1"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</row>
    <row r="24" spans="2:18" s="6" customFormat="1" ht="7.5" customHeight="1">
      <c r="B24" s="23"/>
      <c r="C24" s="24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24"/>
      <c r="R24" s="25"/>
    </row>
    <row r="25" spans="2:18" s="6" customFormat="1" ht="15" customHeight="1">
      <c r="B25" s="23"/>
      <c r="C25" s="24"/>
      <c r="D25" s="105" t="s">
        <v>124</v>
      </c>
      <c r="E25" s="24"/>
      <c r="F25" s="24"/>
      <c r="G25" s="24"/>
      <c r="H25" s="24"/>
      <c r="I25" s="24"/>
      <c r="J25" s="24"/>
      <c r="K25" s="24"/>
      <c r="L25" s="24"/>
      <c r="M25" s="201">
        <f>$N$89</f>
        <v>0</v>
      </c>
      <c r="N25" s="166"/>
      <c r="O25" s="166"/>
      <c r="P25" s="166"/>
      <c r="Q25" s="24"/>
      <c r="R25" s="25"/>
    </row>
    <row r="26" spans="2:18" s="6" customFormat="1" ht="15" customHeight="1">
      <c r="B26" s="23"/>
      <c r="C26" s="24"/>
      <c r="D26" s="22" t="s">
        <v>110</v>
      </c>
      <c r="E26" s="24"/>
      <c r="F26" s="24"/>
      <c r="G26" s="24"/>
      <c r="H26" s="24"/>
      <c r="I26" s="24"/>
      <c r="J26" s="24"/>
      <c r="K26" s="24"/>
      <c r="L26" s="24"/>
      <c r="M26" s="201">
        <f>$N$93</f>
        <v>0</v>
      </c>
      <c r="N26" s="166"/>
      <c r="O26" s="166"/>
      <c r="P26" s="166"/>
      <c r="Q26" s="24"/>
      <c r="R26" s="25"/>
    </row>
    <row r="27" spans="2:18" s="6" customFormat="1" ht="7.5" customHeight="1"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5"/>
    </row>
    <row r="28" spans="2:18" s="6" customFormat="1" ht="26.25" customHeight="1">
      <c r="B28" s="23"/>
      <c r="C28" s="24"/>
      <c r="D28" s="106" t="s">
        <v>35</v>
      </c>
      <c r="E28" s="24"/>
      <c r="F28" s="24"/>
      <c r="G28" s="24"/>
      <c r="H28" s="24"/>
      <c r="I28" s="24"/>
      <c r="J28" s="24"/>
      <c r="K28" s="24"/>
      <c r="L28" s="24"/>
      <c r="M28" s="226">
        <f>ROUND($M$25+$M$26,2)</f>
        <v>0</v>
      </c>
      <c r="N28" s="166"/>
      <c r="O28" s="166"/>
      <c r="P28" s="166"/>
      <c r="Q28" s="24"/>
      <c r="R28" s="25"/>
    </row>
    <row r="29" spans="2:18" s="6" customFormat="1" ht="7.5" customHeight="1">
      <c r="B29" s="23"/>
      <c r="C29" s="24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24"/>
      <c r="R29" s="25"/>
    </row>
    <row r="30" spans="2:18" s="6" customFormat="1" ht="15" customHeight="1">
      <c r="B30" s="23"/>
      <c r="C30" s="24"/>
      <c r="D30" s="29" t="s">
        <v>36</v>
      </c>
      <c r="E30" s="29" t="s">
        <v>37</v>
      </c>
      <c r="F30" s="30">
        <v>0.2</v>
      </c>
      <c r="G30" s="107" t="s">
        <v>38</v>
      </c>
      <c r="H30" s="225">
        <f>ROUND((((SUM($BE$93:$BE$100)+SUM($BE$119:$BE$126))+SUM($BE$127:$BE$128))),2)</f>
        <v>0</v>
      </c>
      <c r="I30" s="166"/>
      <c r="J30" s="166"/>
      <c r="K30" s="24"/>
      <c r="L30" s="24"/>
      <c r="M30" s="225">
        <f>ROUND((((SUM($BE$93:$BE$100)+SUM($BE$119:$BE$126))*$F$30)+SUM($BE$127:$BE$128)*$F$30),2)</f>
        <v>0</v>
      </c>
      <c r="N30" s="166"/>
      <c r="O30" s="166"/>
      <c r="P30" s="166"/>
      <c r="Q30" s="24"/>
      <c r="R30" s="25"/>
    </row>
    <row r="31" spans="2:18" s="6" customFormat="1" ht="15" customHeight="1">
      <c r="B31" s="23"/>
      <c r="C31" s="24"/>
      <c r="D31" s="24"/>
      <c r="E31" s="29" t="s">
        <v>39</v>
      </c>
      <c r="F31" s="30">
        <v>0.2</v>
      </c>
      <c r="G31" s="107" t="s">
        <v>38</v>
      </c>
      <c r="H31" s="225">
        <f>ROUND((((SUM($BF$93:$BF$100)+SUM($BF$119:$BF$126))+SUM($BF$127:$BF$128))),2)</f>
        <v>0</v>
      </c>
      <c r="I31" s="166"/>
      <c r="J31" s="166"/>
      <c r="K31" s="24"/>
      <c r="L31" s="24"/>
      <c r="M31" s="225">
        <f>ROUND((((SUM($BF$93:$BF$100)+SUM($BF$119:$BF$126))*$F$31)+SUM($BF$127:$BF$128)*$F$31),2)</f>
        <v>0</v>
      </c>
      <c r="N31" s="166"/>
      <c r="O31" s="166"/>
      <c r="P31" s="166"/>
      <c r="Q31" s="24"/>
      <c r="R31" s="25"/>
    </row>
    <row r="32" spans="2:18" s="6" customFormat="1" ht="15" customHeight="1" hidden="1">
      <c r="B32" s="23"/>
      <c r="C32" s="24"/>
      <c r="D32" s="24"/>
      <c r="E32" s="29" t="s">
        <v>40</v>
      </c>
      <c r="F32" s="30">
        <v>0.2</v>
      </c>
      <c r="G32" s="107" t="s">
        <v>38</v>
      </c>
      <c r="H32" s="225">
        <f>ROUND((((SUM($BG$93:$BG$100)+SUM($BG$119:$BG$126))+SUM($BG$127:$BG$128))),2)</f>
        <v>0</v>
      </c>
      <c r="I32" s="166"/>
      <c r="J32" s="166"/>
      <c r="K32" s="24"/>
      <c r="L32" s="24"/>
      <c r="M32" s="225">
        <v>0</v>
      </c>
      <c r="N32" s="166"/>
      <c r="O32" s="166"/>
      <c r="P32" s="166"/>
      <c r="Q32" s="24"/>
      <c r="R32" s="25"/>
    </row>
    <row r="33" spans="2:18" s="6" customFormat="1" ht="15" customHeight="1" hidden="1">
      <c r="B33" s="23"/>
      <c r="C33" s="24"/>
      <c r="D33" s="24"/>
      <c r="E33" s="29" t="s">
        <v>41</v>
      </c>
      <c r="F33" s="30">
        <v>0.2</v>
      </c>
      <c r="G33" s="107" t="s">
        <v>38</v>
      </c>
      <c r="H33" s="225">
        <f>ROUND((((SUM($BH$93:$BH$100)+SUM($BH$119:$BH$126))+SUM($BH$127:$BH$128))),2)</f>
        <v>0</v>
      </c>
      <c r="I33" s="166"/>
      <c r="J33" s="166"/>
      <c r="K33" s="24"/>
      <c r="L33" s="24"/>
      <c r="M33" s="225">
        <v>0</v>
      </c>
      <c r="N33" s="166"/>
      <c r="O33" s="166"/>
      <c r="P33" s="166"/>
      <c r="Q33" s="24"/>
      <c r="R33" s="25"/>
    </row>
    <row r="34" spans="2:18" s="6" customFormat="1" ht="15" customHeight="1" hidden="1">
      <c r="B34" s="23"/>
      <c r="C34" s="24"/>
      <c r="D34" s="24"/>
      <c r="E34" s="29" t="s">
        <v>42</v>
      </c>
      <c r="F34" s="30">
        <v>0</v>
      </c>
      <c r="G34" s="107" t="s">
        <v>38</v>
      </c>
      <c r="H34" s="225">
        <f>ROUND((((SUM($BI$93:$BI$100)+SUM($BI$119:$BI$126))+SUM($BI$127:$BI$128))),2)</f>
        <v>0</v>
      </c>
      <c r="I34" s="166"/>
      <c r="J34" s="166"/>
      <c r="K34" s="24"/>
      <c r="L34" s="24"/>
      <c r="M34" s="225">
        <v>0</v>
      </c>
      <c r="N34" s="166"/>
      <c r="O34" s="166"/>
      <c r="P34" s="166"/>
      <c r="Q34" s="24"/>
      <c r="R34" s="25"/>
    </row>
    <row r="35" spans="2:18" s="6" customFormat="1" ht="7.5" customHeight="1"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5"/>
    </row>
    <row r="36" spans="2:18" s="6" customFormat="1" ht="26.25" customHeight="1">
      <c r="B36" s="23"/>
      <c r="C36" s="33"/>
      <c r="D36" s="34" t="s">
        <v>43</v>
      </c>
      <c r="E36" s="35"/>
      <c r="F36" s="35"/>
      <c r="G36" s="108" t="s">
        <v>44</v>
      </c>
      <c r="H36" s="36" t="s">
        <v>45</v>
      </c>
      <c r="I36" s="35"/>
      <c r="J36" s="35"/>
      <c r="K36" s="35"/>
      <c r="L36" s="182">
        <f>ROUND(SUM($M$28:$M$34),2)</f>
        <v>0</v>
      </c>
      <c r="M36" s="174"/>
      <c r="N36" s="174"/>
      <c r="O36" s="174"/>
      <c r="P36" s="176"/>
      <c r="Q36" s="33"/>
      <c r="R36" s="25"/>
    </row>
    <row r="37" spans="2:18" s="6" customFormat="1" ht="15" customHeight="1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/>
    </row>
    <row r="38" spans="2:18" s="6" customFormat="1" ht="15" customHeight="1"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5"/>
    </row>
    <row r="39" spans="2:18" s="2" customFormat="1" ht="14.25" customHeight="1"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2"/>
    </row>
    <row r="40" spans="2:18" s="2" customFormat="1" ht="14.25" customHeight="1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2"/>
    </row>
    <row r="41" spans="2:18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</row>
    <row r="42" spans="2:18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</row>
    <row r="43" spans="2:18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</row>
    <row r="44" spans="2:18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</row>
    <row r="45" spans="2:18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</row>
    <row r="46" spans="2:18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</row>
    <row r="47" spans="2:18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</row>
    <row r="48" spans="2:18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</row>
    <row r="49" spans="2:18" s="2" customFormat="1" ht="14.25" customHeight="1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</row>
    <row r="50" spans="2:18" s="6" customFormat="1" ht="15.75" customHeight="1">
      <c r="B50" s="23"/>
      <c r="C50" s="24"/>
      <c r="D50" s="37" t="s">
        <v>46</v>
      </c>
      <c r="E50" s="38"/>
      <c r="F50" s="38"/>
      <c r="G50" s="38"/>
      <c r="H50" s="39"/>
      <c r="I50" s="24"/>
      <c r="J50" s="37" t="s">
        <v>47</v>
      </c>
      <c r="K50" s="38"/>
      <c r="L50" s="38"/>
      <c r="M50" s="38"/>
      <c r="N50" s="38"/>
      <c r="O50" s="38"/>
      <c r="P50" s="39"/>
      <c r="Q50" s="24"/>
      <c r="R50" s="25"/>
    </row>
    <row r="51" spans="2:18" s="2" customFormat="1" ht="14.25" customHeight="1">
      <c r="B51" s="10"/>
      <c r="C51" s="11"/>
      <c r="D51" s="40"/>
      <c r="E51" s="11"/>
      <c r="F51" s="11"/>
      <c r="G51" s="11"/>
      <c r="H51" s="41"/>
      <c r="I51" s="11"/>
      <c r="J51" s="40"/>
      <c r="K51" s="11"/>
      <c r="L51" s="11"/>
      <c r="M51" s="11"/>
      <c r="N51" s="11"/>
      <c r="O51" s="11"/>
      <c r="P51" s="41"/>
      <c r="Q51" s="11"/>
      <c r="R51" s="12"/>
    </row>
    <row r="52" spans="2:18" s="2" customFormat="1" ht="14.25" customHeight="1">
      <c r="B52" s="10"/>
      <c r="C52" s="11"/>
      <c r="D52" s="40"/>
      <c r="E52" s="11"/>
      <c r="F52" s="11"/>
      <c r="G52" s="11"/>
      <c r="H52" s="41"/>
      <c r="I52" s="11"/>
      <c r="J52" s="40"/>
      <c r="K52" s="11"/>
      <c r="L52" s="11"/>
      <c r="M52" s="11"/>
      <c r="N52" s="11"/>
      <c r="O52" s="11"/>
      <c r="P52" s="41"/>
      <c r="Q52" s="11"/>
      <c r="R52" s="12"/>
    </row>
    <row r="53" spans="2:18" s="2" customFormat="1" ht="14.25" customHeight="1">
      <c r="B53" s="10"/>
      <c r="C53" s="11"/>
      <c r="D53" s="40"/>
      <c r="E53" s="11"/>
      <c r="F53" s="11"/>
      <c r="G53" s="11"/>
      <c r="H53" s="41"/>
      <c r="I53" s="11"/>
      <c r="J53" s="40"/>
      <c r="K53" s="11"/>
      <c r="L53" s="11"/>
      <c r="M53" s="11"/>
      <c r="N53" s="11"/>
      <c r="O53" s="11"/>
      <c r="P53" s="41"/>
      <c r="Q53" s="11"/>
      <c r="R53" s="12"/>
    </row>
    <row r="54" spans="2:18" s="2" customFormat="1" ht="14.25" customHeight="1">
      <c r="B54" s="10"/>
      <c r="C54" s="11"/>
      <c r="D54" s="40"/>
      <c r="E54" s="11"/>
      <c r="F54" s="11"/>
      <c r="G54" s="11"/>
      <c r="H54" s="41"/>
      <c r="I54" s="11"/>
      <c r="J54" s="40"/>
      <c r="K54" s="11"/>
      <c r="L54" s="11"/>
      <c r="M54" s="11"/>
      <c r="N54" s="11"/>
      <c r="O54" s="11"/>
      <c r="P54" s="41"/>
      <c r="Q54" s="11"/>
      <c r="R54" s="12"/>
    </row>
    <row r="55" spans="2:18" s="2" customFormat="1" ht="14.25" customHeight="1">
      <c r="B55" s="10"/>
      <c r="C55" s="11"/>
      <c r="D55" s="40"/>
      <c r="E55" s="11"/>
      <c r="F55" s="11"/>
      <c r="G55" s="11"/>
      <c r="H55" s="41"/>
      <c r="I55" s="11"/>
      <c r="J55" s="40"/>
      <c r="K55" s="11"/>
      <c r="L55" s="11"/>
      <c r="M55" s="11"/>
      <c r="N55" s="11"/>
      <c r="O55" s="11"/>
      <c r="P55" s="41"/>
      <c r="Q55" s="11"/>
      <c r="R55" s="12"/>
    </row>
    <row r="56" spans="2:18" s="2" customFormat="1" ht="14.25" customHeight="1">
      <c r="B56" s="10"/>
      <c r="C56" s="11"/>
      <c r="D56" s="40"/>
      <c r="E56" s="11"/>
      <c r="F56" s="11"/>
      <c r="G56" s="11"/>
      <c r="H56" s="41"/>
      <c r="I56" s="11"/>
      <c r="J56" s="40"/>
      <c r="K56" s="11"/>
      <c r="L56" s="11"/>
      <c r="M56" s="11"/>
      <c r="N56" s="11"/>
      <c r="O56" s="11"/>
      <c r="P56" s="41"/>
      <c r="Q56" s="11"/>
      <c r="R56" s="12"/>
    </row>
    <row r="57" spans="2:18" s="2" customFormat="1" ht="14.25" customHeight="1">
      <c r="B57" s="10"/>
      <c r="C57" s="11"/>
      <c r="D57" s="40"/>
      <c r="E57" s="11"/>
      <c r="F57" s="11"/>
      <c r="G57" s="11"/>
      <c r="H57" s="41"/>
      <c r="I57" s="11"/>
      <c r="J57" s="40"/>
      <c r="K57" s="11"/>
      <c r="L57" s="11"/>
      <c r="M57" s="11"/>
      <c r="N57" s="11"/>
      <c r="O57" s="11"/>
      <c r="P57" s="41"/>
      <c r="Q57" s="11"/>
      <c r="R57" s="12"/>
    </row>
    <row r="58" spans="2:18" s="2" customFormat="1" ht="14.25" customHeight="1">
      <c r="B58" s="10"/>
      <c r="C58" s="11"/>
      <c r="D58" s="40"/>
      <c r="E58" s="11"/>
      <c r="F58" s="11"/>
      <c r="G58" s="11"/>
      <c r="H58" s="41"/>
      <c r="I58" s="11"/>
      <c r="J58" s="40"/>
      <c r="K58" s="11"/>
      <c r="L58" s="11"/>
      <c r="M58" s="11"/>
      <c r="N58" s="11"/>
      <c r="O58" s="11"/>
      <c r="P58" s="41"/>
      <c r="Q58" s="11"/>
      <c r="R58" s="12"/>
    </row>
    <row r="59" spans="2:18" s="6" customFormat="1" ht="15.75" customHeight="1">
      <c r="B59" s="23"/>
      <c r="C59" s="24"/>
      <c r="D59" s="42" t="s">
        <v>48</v>
      </c>
      <c r="E59" s="43"/>
      <c r="F59" s="43"/>
      <c r="G59" s="44" t="s">
        <v>49</v>
      </c>
      <c r="H59" s="45"/>
      <c r="I59" s="24"/>
      <c r="J59" s="42" t="s">
        <v>48</v>
      </c>
      <c r="K59" s="43"/>
      <c r="L59" s="43"/>
      <c r="M59" s="43"/>
      <c r="N59" s="44" t="s">
        <v>49</v>
      </c>
      <c r="O59" s="43"/>
      <c r="P59" s="45"/>
      <c r="Q59" s="24"/>
      <c r="R59" s="25"/>
    </row>
    <row r="60" spans="2:18" s="2" customFormat="1" ht="14.25" customHeight="1"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</row>
    <row r="61" spans="2:18" s="6" customFormat="1" ht="15.75" customHeight="1">
      <c r="B61" s="23"/>
      <c r="C61" s="24"/>
      <c r="D61" s="37" t="s">
        <v>50</v>
      </c>
      <c r="E61" s="38"/>
      <c r="F61" s="38"/>
      <c r="G61" s="38"/>
      <c r="H61" s="39"/>
      <c r="I61" s="24"/>
      <c r="J61" s="37" t="s">
        <v>51</v>
      </c>
      <c r="K61" s="38"/>
      <c r="L61" s="38"/>
      <c r="M61" s="38"/>
      <c r="N61" s="38"/>
      <c r="O61" s="38"/>
      <c r="P61" s="39"/>
      <c r="Q61" s="24"/>
      <c r="R61" s="25"/>
    </row>
    <row r="62" spans="2:18" s="2" customFormat="1" ht="14.25" customHeight="1">
      <c r="B62" s="10"/>
      <c r="C62" s="11"/>
      <c r="D62" s="40"/>
      <c r="E62" s="11"/>
      <c r="F62" s="11"/>
      <c r="G62" s="11"/>
      <c r="H62" s="41"/>
      <c r="I62" s="11"/>
      <c r="J62" s="40"/>
      <c r="K62" s="11"/>
      <c r="L62" s="11"/>
      <c r="M62" s="11"/>
      <c r="N62" s="11"/>
      <c r="O62" s="11"/>
      <c r="P62" s="41"/>
      <c r="Q62" s="11"/>
      <c r="R62" s="12"/>
    </row>
    <row r="63" spans="2:18" s="2" customFormat="1" ht="14.25" customHeight="1">
      <c r="B63" s="10"/>
      <c r="C63" s="11"/>
      <c r="D63" s="40"/>
      <c r="E63" s="11"/>
      <c r="F63" s="11"/>
      <c r="G63" s="11"/>
      <c r="H63" s="41"/>
      <c r="I63" s="11"/>
      <c r="J63" s="40"/>
      <c r="K63" s="11"/>
      <c r="L63" s="11"/>
      <c r="M63" s="11"/>
      <c r="N63" s="11"/>
      <c r="O63" s="11"/>
      <c r="P63" s="41"/>
      <c r="Q63" s="11"/>
      <c r="R63" s="12"/>
    </row>
    <row r="64" spans="2:18" s="2" customFormat="1" ht="14.25" customHeight="1">
      <c r="B64" s="10"/>
      <c r="C64" s="11"/>
      <c r="D64" s="40"/>
      <c r="E64" s="11"/>
      <c r="F64" s="11"/>
      <c r="G64" s="11"/>
      <c r="H64" s="41"/>
      <c r="I64" s="11"/>
      <c r="J64" s="40"/>
      <c r="K64" s="11"/>
      <c r="L64" s="11"/>
      <c r="M64" s="11"/>
      <c r="N64" s="11"/>
      <c r="O64" s="11"/>
      <c r="P64" s="41"/>
      <c r="Q64" s="11"/>
      <c r="R64" s="12"/>
    </row>
    <row r="65" spans="2:18" s="2" customFormat="1" ht="14.25" customHeight="1">
      <c r="B65" s="10"/>
      <c r="C65" s="11"/>
      <c r="D65" s="40"/>
      <c r="E65" s="11"/>
      <c r="F65" s="11"/>
      <c r="G65" s="11"/>
      <c r="H65" s="41"/>
      <c r="I65" s="11"/>
      <c r="J65" s="40"/>
      <c r="K65" s="11"/>
      <c r="L65" s="11"/>
      <c r="M65" s="11"/>
      <c r="N65" s="11"/>
      <c r="O65" s="11"/>
      <c r="P65" s="41"/>
      <c r="Q65" s="11"/>
      <c r="R65" s="12"/>
    </row>
    <row r="66" spans="2:18" s="2" customFormat="1" ht="14.25" customHeight="1">
      <c r="B66" s="10"/>
      <c r="C66" s="11"/>
      <c r="D66" s="40"/>
      <c r="E66" s="11"/>
      <c r="F66" s="11"/>
      <c r="G66" s="11"/>
      <c r="H66" s="41"/>
      <c r="I66" s="11"/>
      <c r="J66" s="40"/>
      <c r="K66" s="11"/>
      <c r="L66" s="11"/>
      <c r="M66" s="11"/>
      <c r="N66" s="11"/>
      <c r="O66" s="11"/>
      <c r="P66" s="41"/>
      <c r="Q66" s="11"/>
      <c r="R66" s="12"/>
    </row>
    <row r="67" spans="2:18" s="2" customFormat="1" ht="14.25" customHeight="1">
      <c r="B67" s="10"/>
      <c r="C67" s="11"/>
      <c r="D67" s="40"/>
      <c r="E67" s="11"/>
      <c r="F67" s="11"/>
      <c r="G67" s="11"/>
      <c r="H67" s="41"/>
      <c r="I67" s="11"/>
      <c r="J67" s="40"/>
      <c r="K67" s="11"/>
      <c r="L67" s="11"/>
      <c r="M67" s="11"/>
      <c r="N67" s="11"/>
      <c r="O67" s="11"/>
      <c r="P67" s="41"/>
      <c r="Q67" s="11"/>
      <c r="R67" s="12"/>
    </row>
    <row r="68" spans="2:18" s="2" customFormat="1" ht="14.25" customHeight="1">
      <c r="B68" s="10"/>
      <c r="C68" s="11"/>
      <c r="D68" s="40"/>
      <c r="E68" s="11"/>
      <c r="F68" s="11"/>
      <c r="G68" s="11"/>
      <c r="H68" s="41"/>
      <c r="I68" s="11"/>
      <c r="J68" s="40"/>
      <c r="K68" s="11"/>
      <c r="L68" s="11"/>
      <c r="M68" s="11"/>
      <c r="N68" s="11"/>
      <c r="O68" s="11"/>
      <c r="P68" s="41"/>
      <c r="Q68" s="11"/>
      <c r="R68" s="12"/>
    </row>
    <row r="69" spans="2:18" s="2" customFormat="1" ht="14.25" customHeight="1">
      <c r="B69" s="10"/>
      <c r="C69" s="11"/>
      <c r="D69" s="40"/>
      <c r="E69" s="11"/>
      <c r="F69" s="11"/>
      <c r="G69" s="11"/>
      <c r="H69" s="41"/>
      <c r="I69" s="11"/>
      <c r="J69" s="40"/>
      <c r="K69" s="11"/>
      <c r="L69" s="11"/>
      <c r="M69" s="11"/>
      <c r="N69" s="11"/>
      <c r="O69" s="11"/>
      <c r="P69" s="41"/>
      <c r="Q69" s="11"/>
      <c r="R69" s="12"/>
    </row>
    <row r="70" spans="2:18" s="6" customFormat="1" ht="15.75" customHeight="1">
      <c r="B70" s="23"/>
      <c r="C70" s="24"/>
      <c r="D70" s="42" t="s">
        <v>48</v>
      </c>
      <c r="E70" s="43"/>
      <c r="F70" s="43"/>
      <c r="G70" s="44" t="s">
        <v>49</v>
      </c>
      <c r="H70" s="45"/>
      <c r="I70" s="24"/>
      <c r="J70" s="42" t="s">
        <v>48</v>
      </c>
      <c r="K70" s="43"/>
      <c r="L70" s="43"/>
      <c r="M70" s="43"/>
      <c r="N70" s="44" t="s">
        <v>49</v>
      </c>
      <c r="O70" s="43"/>
      <c r="P70" s="45"/>
      <c r="Q70" s="24"/>
      <c r="R70" s="25"/>
    </row>
    <row r="71" spans="2:18" s="6" customFormat="1" ht="1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8"/>
    </row>
    <row r="72" ht="14.25" customHeight="1">
      <c r="N72" s="1"/>
    </row>
    <row r="73" ht="14.25" customHeight="1">
      <c r="N73" s="1"/>
    </row>
    <row r="74" ht="14.25" customHeight="1">
      <c r="N74" s="1"/>
    </row>
    <row r="75" spans="2:18" s="6" customFormat="1" ht="7.5" customHeight="1">
      <c r="B75" s="109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1"/>
    </row>
    <row r="76" spans="2:21" s="6" customFormat="1" ht="37.5" customHeight="1">
      <c r="B76" s="23"/>
      <c r="C76" s="183" t="s">
        <v>125</v>
      </c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25"/>
      <c r="T76" s="24"/>
      <c r="U76" s="24"/>
    </row>
    <row r="77" spans="2:21" s="6" customFormat="1" ht="7.5" customHeight="1"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5"/>
      <c r="T77" s="24"/>
      <c r="U77" s="24"/>
    </row>
    <row r="78" spans="2:21" s="6" customFormat="1" ht="30.75" customHeight="1">
      <c r="B78" s="23"/>
      <c r="C78" s="18" t="s">
        <v>15</v>
      </c>
      <c r="D78" s="24"/>
      <c r="E78" s="24"/>
      <c r="F78" s="220" t="str">
        <f>$F$6</f>
        <v>Zníženie energetickej náročnosti v spoločnosti LEMAKOR, spol. s.r.o.</v>
      </c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24"/>
      <c r="R78" s="25"/>
      <c r="T78" s="24"/>
      <c r="U78" s="24"/>
    </row>
    <row r="79" spans="2:21" s="2" customFormat="1" ht="30.75" customHeight="1">
      <c r="B79" s="10"/>
      <c r="C79" s="18" t="s">
        <v>120</v>
      </c>
      <c r="D79" s="11"/>
      <c r="E79" s="11"/>
      <c r="F79" s="220" t="s">
        <v>121</v>
      </c>
      <c r="G79" s="196"/>
      <c r="H79" s="196"/>
      <c r="I79" s="196"/>
      <c r="J79" s="196"/>
      <c r="K79" s="196"/>
      <c r="L79" s="196"/>
      <c r="M79" s="196"/>
      <c r="N79" s="196"/>
      <c r="O79" s="196"/>
      <c r="P79" s="196"/>
      <c r="Q79" s="11"/>
      <c r="R79" s="12"/>
      <c r="T79" s="11"/>
      <c r="U79" s="11"/>
    </row>
    <row r="80" spans="2:21" s="6" customFormat="1" ht="37.5" customHeight="1">
      <c r="B80" s="23"/>
      <c r="C80" s="57" t="s">
        <v>122</v>
      </c>
      <c r="D80" s="24"/>
      <c r="E80" s="24"/>
      <c r="F80" s="184" t="str">
        <f>$F$8</f>
        <v>01.6 - Vykurovanie</v>
      </c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24"/>
      <c r="R80" s="25"/>
      <c r="T80" s="24"/>
      <c r="U80" s="24"/>
    </row>
    <row r="81" spans="2:21" s="6" customFormat="1" ht="7.5" customHeight="1">
      <c r="B81" s="23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5"/>
      <c r="T81" s="24"/>
      <c r="U81" s="24"/>
    </row>
    <row r="82" spans="2:21" s="6" customFormat="1" ht="18.75" customHeight="1">
      <c r="B82" s="23"/>
      <c r="C82" s="18" t="s">
        <v>19</v>
      </c>
      <c r="D82" s="24"/>
      <c r="E82" s="24"/>
      <c r="F82" s="16" t="str">
        <f>$F$10</f>
        <v>obec Prakovce</v>
      </c>
      <c r="G82" s="24"/>
      <c r="H82" s="24"/>
      <c r="I82" s="24"/>
      <c r="J82" s="24"/>
      <c r="K82" s="18" t="s">
        <v>21</v>
      </c>
      <c r="L82" s="24"/>
      <c r="M82" s="221" t="str">
        <f>IF($O$10="","",$O$10)</f>
        <v>05.07.2018</v>
      </c>
      <c r="N82" s="166"/>
      <c r="O82" s="166"/>
      <c r="P82" s="166"/>
      <c r="Q82" s="24"/>
      <c r="R82" s="25"/>
      <c r="T82" s="24"/>
      <c r="U82" s="24"/>
    </row>
    <row r="83" spans="2:21" s="6" customFormat="1" ht="7.5" customHeight="1">
      <c r="B83" s="23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5"/>
      <c r="T83" s="24"/>
      <c r="U83" s="24"/>
    </row>
    <row r="84" spans="2:21" s="6" customFormat="1" ht="15.75" customHeight="1">
      <c r="B84" s="23"/>
      <c r="C84" s="18" t="s">
        <v>23</v>
      </c>
      <c r="D84" s="24"/>
      <c r="E84" s="24"/>
      <c r="F84" s="16" t="str">
        <f>$E$13</f>
        <v>LEMAKOR,spol. s.r.o., Prakovce 13, 055 62 Prakovce</v>
      </c>
      <c r="G84" s="24"/>
      <c r="H84" s="24"/>
      <c r="I84" s="24"/>
      <c r="J84" s="24"/>
      <c r="K84" s="18" t="s">
        <v>29</v>
      </c>
      <c r="L84" s="24"/>
      <c r="M84" s="186" t="str">
        <f>$E$19</f>
        <v>ECOTEN s.r.o., Južná trieda 1566/41,040 01 Košice</v>
      </c>
      <c r="N84" s="166"/>
      <c r="O84" s="166"/>
      <c r="P84" s="166"/>
      <c r="Q84" s="166"/>
      <c r="R84" s="25"/>
      <c r="T84" s="24"/>
      <c r="U84" s="24"/>
    </row>
    <row r="85" spans="2:21" s="6" customFormat="1" ht="15" customHeight="1">
      <c r="B85" s="23"/>
      <c r="C85" s="18" t="s">
        <v>27</v>
      </c>
      <c r="D85" s="24"/>
      <c r="E85" s="24"/>
      <c r="F85" s="16" t="str">
        <f>IF($E$16="","",$E$16)</f>
        <v>Vyplň údaj</v>
      </c>
      <c r="G85" s="24"/>
      <c r="H85" s="24"/>
      <c r="I85" s="24"/>
      <c r="J85" s="24"/>
      <c r="K85" s="18" t="s">
        <v>31</v>
      </c>
      <c r="L85" s="24"/>
      <c r="M85" s="186" t="str">
        <f>$E$22</f>
        <v> </v>
      </c>
      <c r="N85" s="166"/>
      <c r="O85" s="166"/>
      <c r="P85" s="166"/>
      <c r="Q85" s="166"/>
      <c r="R85" s="25"/>
      <c r="T85" s="24"/>
      <c r="U85" s="24"/>
    </row>
    <row r="86" spans="2:21" s="6" customFormat="1" ht="11.25" customHeight="1"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5"/>
      <c r="T86" s="24"/>
      <c r="U86" s="24"/>
    </row>
    <row r="87" spans="2:21" s="6" customFormat="1" ht="30" customHeight="1">
      <c r="B87" s="23"/>
      <c r="C87" s="224" t="s">
        <v>126</v>
      </c>
      <c r="D87" s="162"/>
      <c r="E87" s="162"/>
      <c r="F87" s="162"/>
      <c r="G87" s="162"/>
      <c r="H87" s="33"/>
      <c r="I87" s="33"/>
      <c r="J87" s="33"/>
      <c r="K87" s="33"/>
      <c r="L87" s="33"/>
      <c r="M87" s="33"/>
      <c r="N87" s="224" t="s">
        <v>127</v>
      </c>
      <c r="O87" s="166"/>
      <c r="P87" s="166"/>
      <c r="Q87" s="166"/>
      <c r="R87" s="25"/>
      <c r="T87" s="24"/>
      <c r="U87" s="24"/>
    </row>
    <row r="88" spans="2:21" s="6" customFormat="1" ht="11.25" customHeight="1">
      <c r="B88" s="23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5"/>
      <c r="T88" s="24"/>
      <c r="U88" s="24"/>
    </row>
    <row r="89" spans="2:47" s="6" customFormat="1" ht="30" customHeight="1">
      <c r="B89" s="23"/>
      <c r="C89" s="70" t="s">
        <v>128</v>
      </c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169">
        <f>ROUND($N$119,2)</f>
        <v>0</v>
      </c>
      <c r="O89" s="166"/>
      <c r="P89" s="166"/>
      <c r="Q89" s="166"/>
      <c r="R89" s="25"/>
      <c r="T89" s="24"/>
      <c r="U89" s="24"/>
      <c r="AU89" s="6" t="s">
        <v>129</v>
      </c>
    </row>
    <row r="90" spans="2:21" s="75" customFormat="1" ht="25.5" customHeight="1">
      <c r="B90" s="112"/>
      <c r="C90" s="113"/>
      <c r="D90" s="113" t="s">
        <v>135</v>
      </c>
      <c r="E90" s="113"/>
      <c r="F90" s="113"/>
      <c r="G90" s="113"/>
      <c r="H90" s="113"/>
      <c r="I90" s="113"/>
      <c r="J90" s="113"/>
      <c r="K90" s="113"/>
      <c r="L90" s="113"/>
      <c r="M90" s="113"/>
      <c r="N90" s="222">
        <f>ROUND($N$120,2)</f>
        <v>0</v>
      </c>
      <c r="O90" s="223"/>
      <c r="P90" s="223"/>
      <c r="Q90" s="223"/>
      <c r="R90" s="114"/>
      <c r="T90" s="113"/>
      <c r="U90" s="113"/>
    </row>
    <row r="91" spans="2:21" s="84" customFormat="1" ht="21" customHeight="1">
      <c r="B91" s="115"/>
      <c r="C91" s="86"/>
      <c r="D91" s="86" t="s">
        <v>435</v>
      </c>
      <c r="E91" s="86"/>
      <c r="F91" s="86"/>
      <c r="G91" s="86"/>
      <c r="H91" s="86"/>
      <c r="I91" s="86"/>
      <c r="J91" s="86"/>
      <c r="K91" s="86"/>
      <c r="L91" s="86"/>
      <c r="M91" s="86"/>
      <c r="N91" s="168">
        <f>ROUND($N$121,2)</f>
        <v>0</v>
      </c>
      <c r="O91" s="171"/>
      <c r="P91" s="171"/>
      <c r="Q91" s="171"/>
      <c r="R91" s="116"/>
      <c r="T91" s="86"/>
      <c r="U91" s="86"/>
    </row>
    <row r="92" spans="2:21" s="6" customFormat="1" ht="22.5" customHeight="1">
      <c r="B92" s="23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5"/>
      <c r="T92" s="24"/>
      <c r="U92" s="24"/>
    </row>
    <row r="93" spans="2:21" s="6" customFormat="1" ht="30" customHeight="1">
      <c r="B93" s="23"/>
      <c r="C93" s="70" t="s">
        <v>138</v>
      </c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169">
        <f>ROUND($N$94+$N$95+$N$96+$N$97+$N$98+$N$99,2)</f>
        <v>0</v>
      </c>
      <c r="O93" s="166"/>
      <c r="P93" s="166"/>
      <c r="Q93" s="166"/>
      <c r="R93" s="25"/>
      <c r="T93" s="117"/>
      <c r="U93" s="118" t="s">
        <v>36</v>
      </c>
    </row>
    <row r="94" spans="2:62" s="6" customFormat="1" ht="18.75" customHeight="1">
      <c r="B94" s="23"/>
      <c r="C94" s="24"/>
      <c r="D94" s="165" t="s">
        <v>139</v>
      </c>
      <c r="E94" s="166"/>
      <c r="F94" s="166"/>
      <c r="G94" s="166"/>
      <c r="H94" s="166"/>
      <c r="I94" s="24"/>
      <c r="J94" s="24"/>
      <c r="K94" s="24"/>
      <c r="L94" s="24"/>
      <c r="M94" s="24"/>
      <c r="N94" s="167">
        <f>ROUND($N$89*$T$94,2)</f>
        <v>0</v>
      </c>
      <c r="O94" s="166"/>
      <c r="P94" s="166"/>
      <c r="Q94" s="166"/>
      <c r="R94" s="25"/>
      <c r="T94" s="119"/>
      <c r="U94" s="120" t="s">
        <v>39</v>
      </c>
      <c r="AY94" s="6" t="s">
        <v>140</v>
      </c>
      <c r="BE94" s="99">
        <f>IF($U$94="základná",$N$94,0)</f>
        <v>0</v>
      </c>
      <c r="BF94" s="99">
        <f>IF($U$94="znížená",$N$94,0)</f>
        <v>0</v>
      </c>
      <c r="BG94" s="99">
        <f>IF($U$94="zákl. prenesená",$N$94,0)</f>
        <v>0</v>
      </c>
      <c r="BH94" s="99">
        <f>IF($U$94="zníž. prenesená",$N$94,0)</f>
        <v>0</v>
      </c>
      <c r="BI94" s="99">
        <f>IF($U$94="nulová",$N$94,0)</f>
        <v>0</v>
      </c>
      <c r="BJ94" s="6" t="s">
        <v>83</v>
      </c>
    </row>
    <row r="95" spans="2:62" s="6" customFormat="1" ht="18.75" customHeight="1">
      <c r="B95" s="23"/>
      <c r="C95" s="24"/>
      <c r="D95" s="165" t="s">
        <v>141</v>
      </c>
      <c r="E95" s="166"/>
      <c r="F95" s="166"/>
      <c r="G95" s="166"/>
      <c r="H95" s="166"/>
      <c r="I95" s="24"/>
      <c r="J95" s="24"/>
      <c r="K95" s="24"/>
      <c r="L95" s="24"/>
      <c r="M95" s="24"/>
      <c r="N95" s="167">
        <f>ROUND($N$89*$T$95,2)</f>
        <v>0</v>
      </c>
      <c r="O95" s="166"/>
      <c r="P95" s="166"/>
      <c r="Q95" s="166"/>
      <c r="R95" s="25"/>
      <c r="T95" s="119"/>
      <c r="U95" s="120" t="s">
        <v>39</v>
      </c>
      <c r="AY95" s="6" t="s">
        <v>140</v>
      </c>
      <c r="BE95" s="99">
        <f>IF($U$95="základná",$N$95,0)</f>
        <v>0</v>
      </c>
      <c r="BF95" s="99">
        <f>IF($U$95="znížená",$N$95,0)</f>
        <v>0</v>
      </c>
      <c r="BG95" s="99">
        <f>IF($U$95="zákl. prenesená",$N$95,0)</f>
        <v>0</v>
      </c>
      <c r="BH95" s="99">
        <f>IF($U$95="zníž. prenesená",$N$95,0)</f>
        <v>0</v>
      </c>
      <c r="BI95" s="99">
        <f>IF($U$95="nulová",$N$95,0)</f>
        <v>0</v>
      </c>
      <c r="BJ95" s="6" t="s">
        <v>83</v>
      </c>
    </row>
    <row r="96" spans="2:62" s="6" customFormat="1" ht="18.75" customHeight="1">
      <c r="B96" s="23"/>
      <c r="C96" s="24"/>
      <c r="D96" s="165" t="s">
        <v>142</v>
      </c>
      <c r="E96" s="166"/>
      <c r="F96" s="166"/>
      <c r="G96" s="166"/>
      <c r="H96" s="166"/>
      <c r="I96" s="24"/>
      <c r="J96" s="24"/>
      <c r="K96" s="24"/>
      <c r="L96" s="24"/>
      <c r="M96" s="24"/>
      <c r="N96" s="167">
        <f>ROUND($N$89*$T$96,2)</f>
        <v>0</v>
      </c>
      <c r="O96" s="166"/>
      <c r="P96" s="166"/>
      <c r="Q96" s="166"/>
      <c r="R96" s="25"/>
      <c r="T96" s="119"/>
      <c r="U96" s="120" t="s">
        <v>39</v>
      </c>
      <c r="AY96" s="6" t="s">
        <v>140</v>
      </c>
      <c r="BE96" s="99">
        <f>IF($U$96="základná",$N$96,0)</f>
        <v>0</v>
      </c>
      <c r="BF96" s="99">
        <f>IF($U$96="znížená",$N$96,0)</f>
        <v>0</v>
      </c>
      <c r="BG96" s="99">
        <f>IF($U$96="zákl. prenesená",$N$96,0)</f>
        <v>0</v>
      </c>
      <c r="BH96" s="99">
        <f>IF($U$96="zníž. prenesená",$N$96,0)</f>
        <v>0</v>
      </c>
      <c r="BI96" s="99">
        <f>IF($U$96="nulová",$N$96,0)</f>
        <v>0</v>
      </c>
      <c r="BJ96" s="6" t="s">
        <v>83</v>
      </c>
    </row>
    <row r="97" spans="2:62" s="6" customFormat="1" ht="18.75" customHeight="1">
      <c r="B97" s="23"/>
      <c r="C97" s="24"/>
      <c r="D97" s="165" t="s">
        <v>143</v>
      </c>
      <c r="E97" s="166"/>
      <c r="F97" s="166"/>
      <c r="G97" s="166"/>
      <c r="H97" s="166"/>
      <c r="I97" s="24"/>
      <c r="J97" s="24"/>
      <c r="K97" s="24"/>
      <c r="L97" s="24"/>
      <c r="M97" s="24"/>
      <c r="N97" s="167">
        <f>ROUND($N$89*$T$97,2)</f>
        <v>0</v>
      </c>
      <c r="O97" s="166"/>
      <c r="P97" s="166"/>
      <c r="Q97" s="166"/>
      <c r="R97" s="25"/>
      <c r="T97" s="119"/>
      <c r="U97" s="120" t="s">
        <v>39</v>
      </c>
      <c r="AY97" s="6" t="s">
        <v>140</v>
      </c>
      <c r="BE97" s="99">
        <f>IF($U$97="základná",$N$97,0)</f>
        <v>0</v>
      </c>
      <c r="BF97" s="99">
        <f>IF($U$97="znížená",$N$97,0)</f>
        <v>0</v>
      </c>
      <c r="BG97" s="99">
        <f>IF($U$97="zákl. prenesená",$N$97,0)</f>
        <v>0</v>
      </c>
      <c r="BH97" s="99">
        <f>IF($U$97="zníž. prenesená",$N$97,0)</f>
        <v>0</v>
      </c>
      <c r="BI97" s="99">
        <f>IF($U$97="nulová",$N$97,0)</f>
        <v>0</v>
      </c>
      <c r="BJ97" s="6" t="s">
        <v>83</v>
      </c>
    </row>
    <row r="98" spans="2:62" s="6" customFormat="1" ht="18.75" customHeight="1">
      <c r="B98" s="23"/>
      <c r="C98" s="24"/>
      <c r="D98" s="165" t="s">
        <v>144</v>
      </c>
      <c r="E98" s="166"/>
      <c r="F98" s="166"/>
      <c r="G98" s="166"/>
      <c r="H98" s="166"/>
      <c r="I98" s="24"/>
      <c r="J98" s="24"/>
      <c r="K98" s="24"/>
      <c r="L98" s="24"/>
      <c r="M98" s="24"/>
      <c r="N98" s="167">
        <f>ROUND($N$89*$T$98,2)</f>
        <v>0</v>
      </c>
      <c r="O98" s="166"/>
      <c r="P98" s="166"/>
      <c r="Q98" s="166"/>
      <c r="R98" s="25"/>
      <c r="T98" s="119"/>
      <c r="U98" s="120" t="s">
        <v>39</v>
      </c>
      <c r="AY98" s="6" t="s">
        <v>140</v>
      </c>
      <c r="BE98" s="99">
        <f>IF($U$98="základná",$N$98,0)</f>
        <v>0</v>
      </c>
      <c r="BF98" s="99">
        <f>IF($U$98="znížená",$N$98,0)</f>
        <v>0</v>
      </c>
      <c r="BG98" s="99">
        <f>IF($U$98="zákl. prenesená",$N$98,0)</f>
        <v>0</v>
      </c>
      <c r="BH98" s="99">
        <f>IF($U$98="zníž. prenesená",$N$98,0)</f>
        <v>0</v>
      </c>
      <c r="BI98" s="99">
        <f>IF($U$98="nulová",$N$98,0)</f>
        <v>0</v>
      </c>
      <c r="BJ98" s="6" t="s">
        <v>83</v>
      </c>
    </row>
    <row r="99" spans="2:62" s="6" customFormat="1" ht="18.75" customHeight="1">
      <c r="B99" s="23"/>
      <c r="C99" s="24"/>
      <c r="D99" s="86" t="s">
        <v>145</v>
      </c>
      <c r="E99" s="24"/>
      <c r="F99" s="24"/>
      <c r="G99" s="24"/>
      <c r="H99" s="24"/>
      <c r="I99" s="24"/>
      <c r="J99" s="24"/>
      <c r="K99" s="24"/>
      <c r="L99" s="24"/>
      <c r="M99" s="24"/>
      <c r="N99" s="167">
        <f>ROUND($N$89*$T$99,2)</f>
        <v>0</v>
      </c>
      <c r="O99" s="166"/>
      <c r="P99" s="166"/>
      <c r="Q99" s="166"/>
      <c r="R99" s="25"/>
      <c r="T99" s="121"/>
      <c r="U99" s="122" t="s">
        <v>39</v>
      </c>
      <c r="AY99" s="6" t="s">
        <v>146</v>
      </c>
      <c r="BE99" s="99">
        <f>IF($U$99="základná",$N$99,0)</f>
        <v>0</v>
      </c>
      <c r="BF99" s="99">
        <f>IF($U$99="znížená",$N$99,0)</f>
        <v>0</v>
      </c>
      <c r="BG99" s="99">
        <f>IF($U$99="zákl. prenesená",$N$99,0)</f>
        <v>0</v>
      </c>
      <c r="BH99" s="99">
        <f>IF($U$99="zníž. prenesená",$N$99,0)</f>
        <v>0</v>
      </c>
      <c r="BI99" s="99">
        <f>IF($U$99="nulová",$N$99,0)</f>
        <v>0</v>
      </c>
      <c r="BJ99" s="6" t="s">
        <v>83</v>
      </c>
    </row>
    <row r="100" spans="2:21" s="6" customFormat="1" ht="14.25" customHeight="1">
      <c r="B100" s="23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5"/>
      <c r="T100" s="24"/>
      <c r="U100" s="24"/>
    </row>
    <row r="101" spans="2:21" s="6" customFormat="1" ht="30" customHeight="1">
      <c r="B101" s="23"/>
      <c r="C101" s="104" t="s">
        <v>117</v>
      </c>
      <c r="D101" s="33"/>
      <c r="E101" s="33"/>
      <c r="F101" s="33"/>
      <c r="G101" s="33"/>
      <c r="H101" s="33"/>
      <c r="I101" s="33"/>
      <c r="J101" s="33"/>
      <c r="K101" s="33"/>
      <c r="L101" s="161">
        <f>ROUND(SUM($N$89+$N$93),2)</f>
        <v>0</v>
      </c>
      <c r="M101" s="162"/>
      <c r="N101" s="162"/>
      <c r="O101" s="162"/>
      <c r="P101" s="162"/>
      <c r="Q101" s="162"/>
      <c r="R101" s="25"/>
      <c r="T101" s="24"/>
      <c r="U101" s="24"/>
    </row>
    <row r="102" spans="2:21" s="6" customFormat="1" ht="7.5" customHeight="1">
      <c r="B102" s="46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8"/>
      <c r="T102" s="24"/>
      <c r="U102" s="24"/>
    </row>
    <row r="103" ht="14.25" customHeight="1">
      <c r="N103" s="1"/>
    </row>
    <row r="104" ht="14.25" customHeight="1">
      <c r="N104" s="1"/>
    </row>
    <row r="105" ht="14.25" customHeight="1">
      <c r="N105" s="1"/>
    </row>
    <row r="106" spans="2:18" s="6" customFormat="1" ht="7.5" customHeight="1"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1"/>
    </row>
    <row r="107" spans="2:18" s="6" customFormat="1" ht="37.5" customHeight="1">
      <c r="B107" s="23"/>
      <c r="C107" s="183" t="s">
        <v>147</v>
      </c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25"/>
    </row>
    <row r="108" spans="2:18" s="6" customFormat="1" ht="7.5" customHeight="1">
      <c r="B108" s="23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5"/>
    </row>
    <row r="109" spans="2:18" s="6" customFormat="1" ht="30.75" customHeight="1">
      <c r="B109" s="23"/>
      <c r="C109" s="18" t="s">
        <v>15</v>
      </c>
      <c r="D109" s="24"/>
      <c r="E109" s="24"/>
      <c r="F109" s="220" t="str">
        <f>$F$6</f>
        <v>Zníženie energetickej náročnosti v spoločnosti LEMAKOR, spol. s.r.o.</v>
      </c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  <c r="Q109" s="24"/>
      <c r="R109" s="25"/>
    </row>
    <row r="110" spans="2:18" s="2" customFormat="1" ht="30.75" customHeight="1">
      <c r="B110" s="10"/>
      <c r="C110" s="18" t="s">
        <v>120</v>
      </c>
      <c r="D110" s="11"/>
      <c r="E110" s="11"/>
      <c r="F110" s="220" t="s">
        <v>121</v>
      </c>
      <c r="G110" s="196"/>
      <c r="H110" s="196"/>
      <c r="I110" s="196"/>
      <c r="J110" s="196"/>
      <c r="K110" s="196"/>
      <c r="L110" s="196"/>
      <c r="M110" s="196"/>
      <c r="N110" s="196"/>
      <c r="O110" s="196"/>
      <c r="P110" s="196"/>
      <c r="Q110" s="11"/>
      <c r="R110" s="12"/>
    </row>
    <row r="111" spans="2:18" s="6" customFormat="1" ht="37.5" customHeight="1">
      <c r="B111" s="23"/>
      <c r="C111" s="57" t="s">
        <v>122</v>
      </c>
      <c r="D111" s="24"/>
      <c r="E111" s="24"/>
      <c r="F111" s="184" t="str">
        <f>$F$8</f>
        <v>01.6 - Vykurovanie</v>
      </c>
      <c r="G111" s="166"/>
      <c r="H111" s="166"/>
      <c r="I111" s="166"/>
      <c r="J111" s="166"/>
      <c r="K111" s="166"/>
      <c r="L111" s="166"/>
      <c r="M111" s="166"/>
      <c r="N111" s="166"/>
      <c r="O111" s="166"/>
      <c r="P111" s="166"/>
      <c r="Q111" s="24"/>
      <c r="R111" s="25"/>
    </row>
    <row r="112" spans="2:18" s="6" customFormat="1" ht="7.5" customHeight="1">
      <c r="B112" s="23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5"/>
    </row>
    <row r="113" spans="2:18" s="6" customFormat="1" ht="18.75" customHeight="1">
      <c r="B113" s="23"/>
      <c r="C113" s="18" t="s">
        <v>19</v>
      </c>
      <c r="D113" s="24"/>
      <c r="E113" s="24"/>
      <c r="F113" s="16" t="str">
        <f>$F$10</f>
        <v>obec Prakovce</v>
      </c>
      <c r="G113" s="24"/>
      <c r="H113" s="24"/>
      <c r="I113" s="24"/>
      <c r="J113" s="24"/>
      <c r="K113" s="18" t="s">
        <v>21</v>
      </c>
      <c r="L113" s="24"/>
      <c r="M113" s="221" t="str">
        <f>IF($O$10="","",$O$10)</f>
        <v>05.07.2018</v>
      </c>
      <c r="N113" s="166"/>
      <c r="O113" s="166"/>
      <c r="P113" s="166"/>
      <c r="Q113" s="24"/>
      <c r="R113" s="25"/>
    </row>
    <row r="114" spans="2:18" s="6" customFormat="1" ht="7.5" customHeight="1">
      <c r="B114" s="23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5"/>
    </row>
    <row r="115" spans="2:18" s="6" customFormat="1" ht="15.75" customHeight="1">
      <c r="B115" s="23"/>
      <c r="C115" s="18" t="s">
        <v>23</v>
      </c>
      <c r="D115" s="24"/>
      <c r="E115" s="24"/>
      <c r="F115" s="16" t="str">
        <f>$E$13</f>
        <v>LEMAKOR,spol. s.r.o., Prakovce 13, 055 62 Prakovce</v>
      </c>
      <c r="G115" s="24"/>
      <c r="H115" s="24"/>
      <c r="I115" s="24"/>
      <c r="J115" s="24"/>
      <c r="K115" s="18" t="s">
        <v>29</v>
      </c>
      <c r="L115" s="24"/>
      <c r="M115" s="186" t="str">
        <f>$E$19</f>
        <v>ECOTEN s.r.o., Južná trieda 1566/41,040 01 Košice</v>
      </c>
      <c r="N115" s="166"/>
      <c r="O115" s="166"/>
      <c r="P115" s="166"/>
      <c r="Q115" s="166"/>
      <c r="R115" s="25"/>
    </row>
    <row r="116" spans="2:18" s="6" customFormat="1" ht="15" customHeight="1">
      <c r="B116" s="23"/>
      <c r="C116" s="18" t="s">
        <v>27</v>
      </c>
      <c r="D116" s="24"/>
      <c r="E116" s="24"/>
      <c r="F116" s="16" t="str">
        <f>IF($E$16="","",$E$16)</f>
        <v>Vyplň údaj</v>
      </c>
      <c r="G116" s="24"/>
      <c r="H116" s="24"/>
      <c r="I116" s="24"/>
      <c r="J116" s="24"/>
      <c r="K116" s="18" t="s">
        <v>31</v>
      </c>
      <c r="L116" s="24"/>
      <c r="M116" s="186" t="str">
        <f>$E$22</f>
        <v> </v>
      </c>
      <c r="N116" s="166"/>
      <c r="O116" s="166"/>
      <c r="P116" s="166"/>
      <c r="Q116" s="166"/>
      <c r="R116" s="25"/>
    </row>
    <row r="117" spans="2:18" s="6" customFormat="1" ht="11.25" customHeight="1">
      <c r="B117" s="23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5"/>
    </row>
    <row r="118" spans="2:27" s="123" customFormat="1" ht="30" customHeight="1">
      <c r="B118" s="124"/>
      <c r="C118" s="125" t="s">
        <v>148</v>
      </c>
      <c r="D118" s="126" t="s">
        <v>149</v>
      </c>
      <c r="E118" s="126" t="s">
        <v>54</v>
      </c>
      <c r="F118" s="216" t="s">
        <v>150</v>
      </c>
      <c r="G118" s="217"/>
      <c r="H118" s="217"/>
      <c r="I118" s="217"/>
      <c r="J118" s="126" t="s">
        <v>151</v>
      </c>
      <c r="K118" s="126" t="s">
        <v>152</v>
      </c>
      <c r="L118" s="216" t="s">
        <v>153</v>
      </c>
      <c r="M118" s="217"/>
      <c r="N118" s="216" t="s">
        <v>154</v>
      </c>
      <c r="O118" s="217"/>
      <c r="P118" s="217"/>
      <c r="Q118" s="218"/>
      <c r="R118" s="127"/>
      <c r="T118" s="65" t="s">
        <v>155</v>
      </c>
      <c r="U118" s="66" t="s">
        <v>36</v>
      </c>
      <c r="V118" s="66" t="s">
        <v>156</v>
      </c>
      <c r="W118" s="66" t="s">
        <v>157</v>
      </c>
      <c r="X118" s="66" t="s">
        <v>158</v>
      </c>
      <c r="Y118" s="66" t="s">
        <v>159</v>
      </c>
      <c r="Z118" s="66" t="s">
        <v>160</v>
      </c>
      <c r="AA118" s="67" t="s">
        <v>161</v>
      </c>
    </row>
    <row r="119" spans="2:63" s="6" customFormat="1" ht="30" customHeight="1">
      <c r="B119" s="23"/>
      <c r="C119" s="70" t="s">
        <v>124</v>
      </c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19">
        <f>$BK$119</f>
        <v>0</v>
      </c>
      <c r="O119" s="166"/>
      <c r="P119" s="166"/>
      <c r="Q119" s="166"/>
      <c r="R119" s="25"/>
      <c r="T119" s="69"/>
      <c r="U119" s="38"/>
      <c r="V119" s="38"/>
      <c r="W119" s="128">
        <f>$W$120+$W$127</f>
        <v>0</v>
      </c>
      <c r="X119" s="38"/>
      <c r="Y119" s="128">
        <f>$Y$120+$Y$127</f>
        <v>0</v>
      </c>
      <c r="Z119" s="38"/>
      <c r="AA119" s="129">
        <f>$AA$120+$AA$127</f>
        <v>0</v>
      </c>
      <c r="AT119" s="6" t="s">
        <v>71</v>
      </c>
      <c r="AU119" s="6" t="s">
        <v>129</v>
      </c>
      <c r="BK119" s="130">
        <f>$BK$120+$BK$127</f>
        <v>0</v>
      </c>
    </row>
    <row r="120" spans="2:63" s="131" customFormat="1" ht="37.5" customHeight="1">
      <c r="B120" s="132"/>
      <c r="C120" s="133"/>
      <c r="D120" s="134" t="s">
        <v>135</v>
      </c>
      <c r="E120" s="133"/>
      <c r="F120" s="133"/>
      <c r="G120" s="133"/>
      <c r="H120" s="133"/>
      <c r="I120" s="133"/>
      <c r="J120" s="133"/>
      <c r="K120" s="133"/>
      <c r="L120" s="133"/>
      <c r="M120" s="133"/>
      <c r="N120" s="204">
        <f>$BK$120</f>
        <v>0</v>
      </c>
      <c r="O120" s="207"/>
      <c r="P120" s="207"/>
      <c r="Q120" s="207"/>
      <c r="R120" s="135"/>
      <c r="T120" s="136"/>
      <c r="U120" s="133"/>
      <c r="V120" s="133"/>
      <c r="W120" s="137">
        <f>$W$121</f>
        <v>0</v>
      </c>
      <c r="X120" s="133"/>
      <c r="Y120" s="137">
        <f>$Y$121</f>
        <v>0</v>
      </c>
      <c r="Z120" s="133"/>
      <c r="AA120" s="138">
        <f>$AA$121</f>
        <v>0</v>
      </c>
      <c r="AR120" s="139" t="s">
        <v>83</v>
      </c>
      <c r="AT120" s="139" t="s">
        <v>71</v>
      </c>
      <c r="AU120" s="139" t="s">
        <v>72</v>
      </c>
      <c r="AY120" s="139" t="s">
        <v>162</v>
      </c>
      <c r="BK120" s="140">
        <f>$BK$121</f>
        <v>0</v>
      </c>
    </row>
    <row r="121" spans="2:63" s="131" customFormat="1" ht="21" customHeight="1">
      <c r="B121" s="132"/>
      <c r="C121" s="133"/>
      <c r="D121" s="141" t="s">
        <v>435</v>
      </c>
      <c r="E121" s="133"/>
      <c r="F121" s="133"/>
      <c r="G121" s="133"/>
      <c r="H121" s="133"/>
      <c r="I121" s="133"/>
      <c r="J121" s="133"/>
      <c r="K121" s="133"/>
      <c r="L121" s="133"/>
      <c r="M121" s="133"/>
      <c r="N121" s="206">
        <f>$BK$121</f>
        <v>0</v>
      </c>
      <c r="O121" s="207"/>
      <c r="P121" s="207"/>
      <c r="Q121" s="207"/>
      <c r="R121" s="135"/>
      <c r="T121" s="136"/>
      <c r="U121" s="133"/>
      <c r="V121" s="133"/>
      <c r="W121" s="137">
        <f>SUM($W$122:$W$126)</f>
        <v>0</v>
      </c>
      <c r="X121" s="133"/>
      <c r="Y121" s="137">
        <f>SUM($Y$122:$Y$126)</f>
        <v>0</v>
      </c>
      <c r="Z121" s="133"/>
      <c r="AA121" s="138">
        <f>SUM($AA$122:$AA$126)</f>
        <v>0</v>
      </c>
      <c r="AR121" s="139" t="s">
        <v>83</v>
      </c>
      <c r="AT121" s="139" t="s">
        <v>71</v>
      </c>
      <c r="AU121" s="139" t="s">
        <v>79</v>
      </c>
      <c r="AY121" s="139" t="s">
        <v>162</v>
      </c>
      <c r="BK121" s="140">
        <f>SUM($BK$122:$BK$126)</f>
        <v>0</v>
      </c>
    </row>
    <row r="122" spans="2:64" s="6" customFormat="1" ht="27" customHeight="1">
      <c r="B122" s="23"/>
      <c r="C122" s="150" t="s">
        <v>79</v>
      </c>
      <c r="D122" s="150" t="s">
        <v>229</v>
      </c>
      <c r="E122" s="151" t="s">
        <v>436</v>
      </c>
      <c r="F122" s="212" t="s">
        <v>437</v>
      </c>
      <c r="G122" s="213"/>
      <c r="H122" s="213"/>
      <c r="I122" s="213"/>
      <c r="J122" s="152" t="s">
        <v>265</v>
      </c>
      <c r="K122" s="153">
        <v>20</v>
      </c>
      <c r="L122" s="214">
        <v>0</v>
      </c>
      <c r="M122" s="213"/>
      <c r="N122" s="215">
        <f>ROUND($L$122*$K$122,2)</f>
        <v>0</v>
      </c>
      <c r="O122" s="209"/>
      <c r="P122" s="209"/>
      <c r="Q122" s="209"/>
      <c r="R122" s="25"/>
      <c r="T122" s="146"/>
      <c r="U122" s="31" t="s">
        <v>39</v>
      </c>
      <c r="V122" s="147">
        <v>0</v>
      </c>
      <c r="W122" s="147">
        <f>$V$122*$K$122</f>
        <v>0</v>
      </c>
      <c r="X122" s="147">
        <v>0</v>
      </c>
      <c r="Y122" s="147">
        <f>$X$122*$K$122</f>
        <v>0</v>
      </c>
      <c r="Z122" s="147">
        <v>0</v>
      </c>
      <c r="AA122" s="148">
        <f>$Z$122*$K$122</f>
        <v>0</v>
      </c>
      <c r="AR122" s="6" t="s">
        <v>232</v>
      </c>
      <c r="AT122" s="6" t="s">
        <v>229</v>
      </c>
      <c r="AU122" s="6" t="s">
        <v>83</v>
      </c>
      <c r="AY122" s="6" t="s">
        <v>162</v>
      </c>
      <c r="BE122" s="99">
        <f>IF($U$122="základná",$N$122,0)</f>
        <v>0</v>
      </c>
      <c r="BF122" s="99">
        <f>IF($U$122="znížená",$N$122,0)</f>
        <v>0</v>
      </c>
      <c r="BG122" s="99">
        <f>IF($U$122="zákl. prenesená",$N$122,0)</f>
        <v>0</v>
      </c>
      <c r="BH122" s="99">
        <f>IF($U$122="zníž. prenesená",$N$122,0)</f>
        <v>0</v>
      </c>
      <c r="BI122" s="99">
        <f>IF($U$122="nulová",$N$122,0)</f>
        <v>0</v>
      </c>
      <c r="BJ122" s="6" t="s">
        <v>83</v>
      </c>
      <c r="BK122" s="99">
        <f>ROUND($L$122*$K$122,2)</f>
        <v>0</v>
      </c>
      <c r="BL122" s="6" t="s">
        <v>210</v>
      </c>
    </row>
    <row r="123" spans="2:64" s="6" customFormat="1" ht="15.75" customHeight="1">
      <c r="B123" s="23"/>
      <c r="C123" s="150" t="s">
        <v>83</v>
      </c>
      <c r="D123" s="150" t="s">
        <v>229</v>
      </c>
      <c r="E123" s="151" t="s">
        <v>438</v>
      </c>
      <c r="F123" s="212" t="s">
        <v>439</v>
      </c>
      <c r="G123" s="213"/>
      <c r="H123" s="213"/>
      <c r="I123" s="213"/>
      <c r="J123" s="152" t="s">
        <v>265</v>
      </c>
      <c r="K123" s="153">
        <v>1</v>
      </c>
      <c r="L123" s="214">
        <v>0</v>
      </c>
      <c r="M123" s="213"/>
      <c r="N123" s="215">
        <f>ROUND($L$123*$K$123,2)</f>
        <v>0</v>
      </c>
      <c r="O123" s="209"/>
      <c r="P123" s="209"/>
      <c r="Q123" s="209"/>
      <c r="R123" s="25"/>
      <c r="T123" s="146"/>
      <c r="U123" s="31" t="s">
        <v>39</v>
      </c>
      <c r="V123" s="147">
        <v>0</v>
      </c>
      <c r="W123" s="147">
        <f>$V$123*$K$123</f>
        <v>0</v>
      </c>
      <c r="X123" s="147">
        <v>0</v>
      </c>
      <c r="Y123" s="147">
        <f>$X$123*$K$123</f>
        <v>0</v>
      </c>
      <c r="Z123" s="147">
        <v>0</v>
      </c>
      <c r="AA123" s="148">
        <f>$Z$123*$K$123</f>
        <v>0</v>
      </c>
      <c r="AR123" s="6" t="s">
        <v>232</v>
      </c>
      <c r="AT123" s="6" t="s">
        <v>229</v>
      </c>
      <c r="AU123" s="6" t="s">
        <v>83</v>
      </c>
      <c r="AY123" s="6" t="s">
        <v>162</v>
      </c>
      <c r="BE123" s="99">
        <f>IF($U$123="základná",$N$123,0)</f>
        <v>0</v>
      </c>
      <c r="BF123" s="99">
        <f>IF($U$123="znížená",$N$123,0)</f>
        <v>0</v>
      </c>
      <c r="BG123" s="99">
        <f>IF($U$123="zákl. prenesená",$N$123,0)</f>
        <v>0</v>
      </c>
      <c r="BH123" s="99">
        <f>IF($U$123="zníž. prenesená",$N$123,0)</f>
        <v>0</v>
      </c>
      <c r="BI123" s="99">
        <f>IF($U$123="nulová",$N$123,0)</f>
        <v>0</v>
      </c>
      <c r="BJ123" s="6" t="s">
        <v>83</v>
      </c>
      <c r="BK123" s="99">
        <f>ROUND($L$123*$K$123,2)</f>
        <v>0</v>
      </c>
      <c r="BL123" s="6" t="s">
        <v>210</v>
      </c>
    </row>
    <row r="124" spans="2:64" s="6" customFormat="1" ht="27" customHeight="1">
      <c r="B124" s="23"/>
      <c r="C124" s="150" t="s">
        <v>170</v>
      </c>
      <c r="D124" s="150" t="s">
        <v>229</v>
      </c>
      <c r="E124" s="151" t="s">
        <v>440</v>
      </c>
      <c r="F124" s="212" t="s">
        <v>441</v>
      </c>
      <c r="G124" s="213"/>
      <c r="H124" s="213"/>
      <c r="I124" s="213"/>
      <c r="J124" s="152" t="s">
        <v>265</v>
      </c>
      <c r="K124" s="153">
        <v>20</v>
      </c>
      <c r="L124" s="214">
        <v>0</v>
      </c>
      <c r="M124" s="213"/>
      <c r="N124" s="215">
        <f>ROUND($L$124*$K$124,2)</f>
        <v>0</v>
      </c>
      <c r="O124" s="209"/>
      <c r="P124" s="209"/>
      <c r="Q124" s="209"/>
      <c r="R124" s="25"/>
      <c r="T124" s="146"/>
      <c r="U124" s="31" t="s">
        <v>39</v>
      </c>
      <c r="V124" s="147">
        <v>0</v>
      </c>
      <c r="W124" s="147">
        <f>$V$124*$K$124</f>
        <v>0</v>
      </c>
      <c r="X124" s="147">
        <v>0</v>
      </c>
      <c r="Y124" s="147">
        <f>$X$124*$K$124</f>
        <v>0</v>
      </c>
      <c r="Z124" s="147">
        <v>0</v>
      </c>
      <c r="AA124" s="148">
        <f>$Z$124*$K$124</f>
        <v>0</v>
      </c>
      <c r="AR124" s="6" t="s">
        <v>232</v>
      </c>
      <c r="AT124" s="6" t="s">
        <v>229</v>
      </c>
      <c r="AU124" s="6" t="s">
        <v>83</v>
      </c>
      <c r="AY124" s="6" t="s">
        <v>162</v>
      </c>
      <c r="BE124" s="99">
        <f>IF($U$124="základná",$N$124,0)</f>
        <v>0</v>
      </c>
      <c r="BF124" s="99">
        <f>IF($U$124="znížená",$N$124,0)</f>
        <v>0</v>
      </c>
      <c r="BG124" s="99">
        <f>IF($U$124="zákl. prenesená",$N$124,0)</f>
        <v>0</v>
      </c>
      <c r="BH124" s="99">
        <f>IF($U$124="zníž. prenesená",$N$124,0)</f>
        <v>0</v>
      </c>
      <c r="BI124" s="99">
        <f>IF($U$124="nulová",$N$124,0)</f>
        <v>0</v>
      </c>
      <c r="BJ124" s="6" t="s">
        <v>83</v>
      </c>
      <c r="BK124" s="99">
        <f>ROUND($L$124*$K$124,2)</f>
        <v>0</v>
      </c>
      <c r="BL124" s="6" t="s">
        <v>210</v>
      </c>
    </row>
    <row r="125" spans="2:64" s="6" customFormat="1" ht="15.75" customHeight="1">
      <c r="B125" s="23"/>
      <c r="C125" s="150" t="s">
        <v>167</v>
      </c>
      <c r="D125" s="150" t="s">
        <v>229</v>
      </c>
      <c r="E125" s="151" t="s">
        <v>442</v>
      </c>
      <c r="F125" s="212" t="s">
        <v>427</v>
      </c>
      <c r="G125" s="213"/>
      <c r="H125" s="213"/>
      <c r="I125" s="213"/>
      <c r="J125" s="152" t="s">
        <v>265</v>
      </c>
      <c r="K125" s="153">
        <v>1</v>
      </c>
      <c r="L125" s="214">
        <v>0</v>
      </c>
      <c r="M125" s="213"/>
      <c r="N125" s="215">
        <f>ROUND($L$125*$K$125,2)</f>
        <v>0</v>
      </c>
      <c r="O125" s="209"/>
      <c r="P125" s="209"/>
      <c r="Q125" s="209"/>
      <c r="R125" s="25"/>
      <c r="T125" s="146"/>
      <c r="U125" s="31" t="s">
        <v>39</v>
      </c>
      <c r="V125" s="147">
        <v>0</v>
      </c>
      <c r="W125" s="147">
        <f>$V$125*$K$125</f>
        <v>0</v>
      </c>
      <c r="X125" s="147">
        <v>0</v>
      </c>
      <c r="Y125" s="147">
        <f>$X$125*$K$125</f>
        <v>0</v>
      </c>
      <c r="Z125" s="147">
        <v>0</v>
      </c>
      <c r="AA125" s="148">
        <f>$Z$125*$K$125</f>
        <v>0</v>
      </c>
      <c r="AR125" s="6" t="s">
        <v>232</v>
      </c>
      <c r="AT125" s="6" t="s">
        <v>229</v>
      </c>
      <c r="AU125" s="6" t="s">
        <v>83</v>
      </c>
      <c r="AY125" s="6" t="s">
        <v>162</v>
      </c>
      <c r="BE125" s="99">
        <f>IF($U$125="základná",$N$125,0)</f>
        <v>0</v>
      </c>
      <c r="BF125" s="99">
        <f>IF($U$125="znížená",$N$125,0)</f>
        <v>0</v>
      </c>
      <c r="BG125" s="99">
        <f>IF($U$125="zákl. prenesená",$N$125,0)</f>
        <v>0</v>
      </c>
      <c r="BH125" s="99">
        <f>IF($U$125="zníž. prenesená",$N$125,0)</f>
        <v>0</v>
      </c>
      <c r="BI125" s="99">
        <f>IF($U$125="nulová",$N$125,0)</f>
        <v>0</v>
      </c>
      <c r="BJ125" s="6" t="s">
        <v>83</v>
      </c>
      <c r="BK125" s="99">
        <f>ROUND($L$125*$K$125,2)</f>
        <v>0</v>
      </c>
      <c r="BL125" s="6" t="s">
        <v>210</v>
      </c>
    </row>
    <row r="126" spans="2:64" s="6" customFormat="1" ht="27" customHeight="1">
      <c r="B126" s="23"/>
      <c r="C126" s="142" t="s">
        <v>175</v>
      </c>
      <c r="D126" s="142" t="s">
        <v>163</v>
      </c>
      <c r="E126" s="143" t="s">
        <v>443</v>
      </c>
      <c r="F126" s="208" t="s">
        <v>444</v>
      </c>
      <c r="G126" s="209"/>
      <c r="H126" s="209"/>
      <c r="I126" s="209"/>
      <c r="J126" s="144" t="s">
        <v>445</v>
      </c>
      <c r="K126" s="145">
        <v>28</v>
      </c>
      <c r="L126" s="210">
        <v>0</v>
      </c>
      <c r="M126" s="209"/>
      <c r="N126" s="211">
        <f>ROUND($L$126*$K$126,2)</f>
        <v>0</v>
      </c>
      <c r="O126" s="209"/>
      <c r="P126" s="209"/>
      <c r="Q126" s="209"/>
      <c r="R126" s="25"/>
      <c r="T126" s="146"/>
      <c r="U126" s="31" t="s">
        <v>39</v>
      </c>
      <c r="V126" s="147">
        <v>0</v>
      </c>
      <c r="W126" s="147">
        <f>$V$126*$K$126</f>
        <v>0</v>
      </c>
      <c r="X126" s="147">
        <v>0</v>
      </c>
      <c r="Y126" s="147">
        <f>$X$126*$K$126</f>
        <v>0</v>
      </c>
      <c r="Z126" s="147">
        <v>0</v>
      </c>
      <c r="AA126" s="148">
        <f>$Z$126*$K$126</f>
        <v>0</v>
      </c>
      <c r="AR126" s="6" t="s">
        <v>210</v>
      </c>
      <c r="AT126" s="6" t="s">
        <v>163</v>
      </c>
      <c r="AU126" s="6" t="s">
        <v>83</v>
      </c>
      <c r="AY126" s="6" t="s">
        <v>162</v>
      </c>
      <c r="BE126" s="99">
        <f>IF($U$126="základná",$N$126,0)</f>
        <v>0</v>
      </c>
      <c r="BF126" s="99">
        <f>IF($U$126="znížená",$N$126,0)</f>
        <v>0</v>
      </c>
      <c r="BG126" s="99">
        <f>IF($U$126="zákl. prenesená",$N$126,0)</f>
        <v>0</v>
      </c>
      <c r="BH126" s="99">
        <f>IF($U$126="zníž. prenesená",$N$126,0)</f>
        <v>0</v>
      </c>
      <c r="BI126" s="99">
        <f>IF($U$126="nulová",$N$126,0)</f>
        <v>0</v>
      </c>
      <c r="BJ126" s="6" t="s">
        <v>83</v>
      </c>
      <c r="BK126" s="99">
        <f>ROUND($L$126*$K$126,2)</f>
        <v>0</v>
      </c>
      <c r="BL126" s="6" t="s">
        <v>210</v>
      </c>
    </row>
    <row r="127" spans="2:63" s="6" customFormat="1" ht="51" customHeight="1">
      <c r="B127" s="23"/>
      <c r="C127" s="24"/>
      <c r="D127" s="134" t="s">
        <v>242</v>
      </c>
      <c r="E127" s="24"/>
      <c r="F127" s="24"/>
      <c r="G127" s="24"/>
      <c r="H127" s="24"/>
      <c r="I127" s="24"/>
      <c r="J127" s="24"/>
      <c r="K127" s="24"/>
      <c r="L127" s="24"/>
      <c r="M127" s="24"/>
      <c r="N127" s="204">
        <f>$BK$127</f>
        <v>0</v>
      </c>
      <c r="O127" s="166"/>
      <c r="P127" s="166"/>
      <c r="Q127" s="166"/>
      <c r="R127" s="25"/>
      <c r="T127" s="154"/>
      <c r="U127" s="43"/>
      <c r="V127" s="43"/>
      <c r="W127" s="43"/>
      <c r="X127" s="43"/>
      <c r="Y127" s="43"/>
      <c r="Z127" s="43"/>
      <c r="AA127" s="45"/>
      <c r="AT127" s="6" t="s">
        <v>71</v>
      </c>
      <c r="AU127" s="6" t="s">
        <v>72</v>
      </c>
      <c r="AY127" s="6" t="s">
        <v>243</v>
      </c>
      <c r="BK127" s="99">
        <v>0</v>
      </c>
    </row>
    <row r="128" spans="2:18" s="6" customFormat="1" ht="7.5" customHeight="1">
      <c r="B128" s="46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8"/>
    </row>
    <row r="129" ht="14.25" customHeight="1">
      <c r="N129" s="1"/>
    </row>
    <row r="130" ht="14.25" customHeight="1">
      <c r="N130" s="1"/>
    </row>
    <row r="131" ht="14.25" customHeight="1">
      <c r="N131" s="1"/>
    </row>
    <row r="132" ht="14.25" customHeight="1">
      <c r="N132" s="1"/>
    </row>
    <row r="133" ht="14.25" customHeight="1">
      <c r="N133" s="1"/>
    </row>
    <row r="134" ht="14.25" customHeight="1">
      <c r="N134" s="1"/>
    </row>
    <row r="135" ht="14.25" customHeight="1">
      <c r="N135" s="1"/>
    </row>
    <row r="136" ht="14.25" customHeight="1">
      <c r="N136" s="1"/>
    </row>
    <row r="137" ht="14.25" customHeight="1">
      <c r="N137" s="1"/>
    </row>
    <row r="138" ht="14.25" customHeight="1">
      <c r="N138" s="1"/>
    </row>
    <row r="139" ht="14.25" customHeight="1">
      <c r="N139" s="1"/>
    </row>
    <row r="140" ht="14.25" customHeight="1">
      <c r="N140" s="1"/>
    </row>
    <row r="141" ht="14.25" customHeight="1">
      <c r="N141" s="1"/>
    </row>
    <row r="142" ht="14.25" customHeight="1">
      <c r="N142" s="1"/>
    </row>
    <row r="143" ht="14.25" customHeight="1">
      <c r="N143" s="1"/>
    </row>
    <row r="144" ht="14.25" customHeight="1">
      <c r="N144" s="1"/>
    </row>
    <row r="145" ht="14.25" customHeight="1">
      <c r="N145" s="1"/>
    </row>
    <row r="146" ht="14.25" customHeight="1">
      <c r="N146" s="1"/>
    </row>
    <row r="147" ht="14.25" customHeight="1">
      <c r="N147" s="1"/>
    </row>
    <row r="148" ht="14.25" customHeight="1">
      <c r="N148" s="1"/>
    </row>
    <row r="149" ht="14.25" customHeight="1">
      <c r="N149" s="1"/>
    </row>
    <row r="150" ht="14.25" customHeight="1">
      <c r="N150" s="1"/>
    </row>
    <row r="151" ht="14.25" customHeight="1">
      <c r="N151" s="1"/>
    </row>
    <row r="152" ht="14.25" customHeight="1">
      <c r="N152" s="1"/>
    </row>
    <row r="153" ht="14.25" customHeight="1">
      <c r="N153" s="1"/>
    </row>
    <row r="154" ht="14.25" customHeight="1">
      <c r="N154" s="1"/>
    </row>
    <row r="155" ht="14.25" customHeight="1">
      <c r="N155" s="1"/>
    </row>
    <row r="156" ht="14.25" customHeight="1">
      <c r="N156" s="1"/>
    </row>
    <row r="157" ht="14.25" customHeight="1">
      <c r="N157" s="1"/>
    </row>
    <row r="158" ht="14.25" customHeight="1">
      <c r="N158" s="1"/>
    </row>
    <row r="159" ht="14.25" customHeight="1">
      <c r="N159" s="1"/>
    </row>
    <row r="160" ht="14.25" customHeight="1">
      <c r="N160" s="1"/>
    </row>
    <row r="161" ht="14.25" customHeight="1">
      <c r="N161" s="1"/>
    </row>
    <row r="162" ht="14.25" customHeight="1">
      <c r="N162" s="1"/>
    </row>
    <row r="163" ht="14.25" customHeight="1">
      <c r="N163" s="1"/>
    </row>
    <row r="164" s="2" customFormat="1" ht="14.25" customHeight="1">
      <c r="N164" s="1"/>
    </row>
    <row r="165" ht="14.25" customHeight="1">
      <c r="N165" s="1"/>
    </row>
    <row r="166" ht="14.25" customHeight="1">
      <c r="N166" s="1"/>
    </row>
    <row r="167" ht="14.25" customHeight="1">
      <c r="N167" s="1"/>
    </row>
    <row r="168" ht="14.25" customHeight="1">
      <c r="N168" s="1"/>
    </row>
    <row r="169" ht="14.25" customHeight="1">
      <c r="N169" s="1"/>
    </row>
    <row r="170" ht="14.25" customHeight="1">
      <c r="N170" s="1"/>
    </row>
    <row r="171" ht="14.25" customHeight="1">
      <c r="N171" s="1"/>
    </row>
    <row r="172" ht="14.25" customHeight="1">
      <c r="N172" s="1"/>
    </row>
    <row r="173" ht="14.25" customHeight="1">
      <c r="N173" s="1"/>
    </row>
    <row r="174" ht="14.25" customHeight="1">
      <c r="N174" s="1"/>
    </row>
    <row r="175" ht="14.25" customHeight="1">
      <c r="N175" s="1"/>
    </row>
    <row r="176" ht="14.25" customHeight="1">
      <c r="N176" s="1"/>
    </row>
    <row r="177" ht="14.25" customHeight="1">
      <c r="N177" s="1"/>
    </row>
    <row r="178" ht="14.25" customHeight="1">
      <c r="N178" s="1"/>
    </row>
    <row r="179" ht="14.25" customHeight="1">
      <c r="N179" s="1"/>
    </row>
    <row r="180" ht="14.25" customHeight="1">
      <c r="N180" s="1"/>
    </row>
    <row r="181" ht="14.25" customHeight="1">
      <c r="N181" s="1"/>
    </row>
    <row r="182" ht="14.25" customHeight="1">
      <c r="N182" s="1"/>
    </row>
    <row r="183" ht="14.25" customHeight="1">
      <c r="N183" s="1"/>
    </row>
    <row r="184" ht="14.25" customHeight="1">
      <c r="N184" s="1"/>
    </row>
    <row r="185" ht="14.25" customHeight="1">
      <c r="N185" s="1"/>
    </row>
    <row r="186" ht="14.25" customHeight="1">
      <c r="N186" s="1"/>
    </row>
    <row r="187" ht="14.25" customHeight="1">
      <c r="N187" s="1"/>
    </row>
    <row r="188" ht="14.25" customHeight="1">
      <c r="N188" s="1"/>
    </row>
    <row r="189" ht="14.25" customHeight="1">
      <c r="N189" s="1"/>
    </row>
    <row r="190" ht="14.25" customHeight="1">
      <c r="N190" s="1"/>
    </row>
    <row r="191" ht="14.25" customHeight="1">
      <c r="N191" s="1"/>
    </row>
    <row r="192" ht="14.25" customHeight="1">
      <c r="N192" s="1"/>
    </row>
    <row r="193" ht="14.25" customHeight="1">
      <c r="N193" s="1"/>
    </row>
    <row r="194" ht="14.25" customHeight="1">
      <c r="N194" s="1"/>
    </row>
    <row r="195" ht="14.25" customHeight="1">
      <c r="N195" s="1"/>
    </row>
    <row r="196" ht="14.25" customHeight="1">
      <c r="N196" s="1"/>
    </row>
    <row r="197" ht="14.25" customHeight="1">
      <c r="N197" s="1"/>
    </row>
    <row r="198" ht="14.25" customHeight="1">
      <c r="N198" s="1"/>
    </row>
    <row r="199" ht="14.25" customHeight="1">
      <c r="N199" s="1"/>
    </row>
    <row r="200" ht="14.25" customHeight="1">
      <c r="N200" s="1"/>
    </row>
    <row r="201" ht="14.25" customHeight="1">
      <c r="N201" s="1"/>
    </row>
    <row r="202" ht="14.25" customHeight="1">
      <c r="N202" s="1"/>
    </row>
    <row r="203" ht="14.25" customHeight="1">
      <c r="N203" s="1"/>
    </row>
    <row r="204" ht="14.25" customHeight="1">
      <c r="N204" s="1"/>
    </row>
    <row r="205" ht="14.25" customHeight="1">
      <c r="N205" s="1"/>
    </row>
    <row r="206" ht="14.25" customHeight="1">
      <c r="N206" s="1"/>
    </row>
    <row r="207" ht="14.25" customHeight="1">
      <c r="N207" s="1"/>
    </row>
    <row r="208" ht="14.25" customHeight="1">
      <c r="N208" s="1"/>
    </row>
    <row r="209" ht="14.25" customHeight="1">
      <c r="N209" s="1"/>
    </row>
    <row r="210" ht="14.25" customHeight="1">
      <c r="N210" s="1"/>
    </row>
    <row r="211" ht="14.25" customHeight="1">
      <c r="N211" s="1"/>
    </row>
    <row r="212" ht="14.25" customHeight="1">
      <c r="N212" s="1"/>
    </row>
    <row r="213" ht="14.25" customHeight="1">
      <c r="N213" s="1"/>
    </row>
    <row r="214" ht="14.25" customHeight="1">
      <c r="N214" s="1"/>
    </row>
    <row r="215" ht="14.25" customHeight="1">
      <c r="N215" s="1"/>
    </row>
    <row r="216" ht="14.25" customHeight="1">
      <c r="N216" s="1"/>
    </row>
    <row r="217" ht="14.25" customHeight="1">
      <c r="N217" s="1"/>
    </row>
    <row r="218" ht="14.25" customHeight="1">
      <c r="N218" s="1"/>
    </row>
    <row r="219" ht="14.25" customHeight="1">
      <c r="N219" s="1"/>
    </row>
    <row r="220" ht="14.25" customHeight="1">
      <c r="N220" s="1"/>
    </row>
    <row r="221" ht="14.25" customHeight="1">
      <c r="N221" s="1"/>
    </row>
    <row r="222" ht="14.25" customHeight="1">
      <c r="N222" s="1"/>
    </row>
    <row r="223" ht="14.25" customHeight="1">
      <c r="N223" s="1"/>
    </row>
    <row r="224" ht="14.25" customHeight="1">
      <c r="N224" s="1"/>
    </row>
    <row r="225" ht="14.25" customHeight="1">
      <c r="N225" s="1"/>
    </row>
    <row r="226" ht="14.25" customHeight="1">
      <c r="N226" s="1"/>
    </row>
    <row r="227" ht="14.25" customHeight="1">
      <c r="N227" s="1"/>
    </row>
    <row r="228" ht="14.25" customHeight="1">
      <c r="N228" s="1"/>
    </row>
    <row r="229" ht="14.25" customHeight="1">
      <c r="N229" s="1"/>
    </row>
    <row r="230" ht="14.25" customHeight="1">
      <c r="N230" s="1"/>
    </row>
    <row r="231" ht="14.25" customHeight="1">
      <c r="N231" s="1"/>
    </row>
    <row r="232" ht="14.25" customHeight="1">
      <c r="N232" s="1"/>
    </row>
    <row r="233" ht="14.25" customHeight="1">
      <c r="N233" s="1"/>
    </row>
    <row r="234" ht="14.25" customHeight="1">
      <c r="N234" s="1"/>
    </row>
    <row r="235" ht="14.25" customHeight="1">
      <c r="N235" s="1"/>
    </row>
    <row r="236" ht="14.25" customHeight="1">
      <c r="N236" s="1"/>
    </row>
    <row r="237" ht="14.25" customHeight="1">
      <c r="N237" s="1"/>
    </row>
    <row r="238" ht="14.25" customHeight="1">
      <c r="N238" s="1"/>
    </row>
    <row r="239" ht="14.25" customHeight="1">
      <c r="N239" s="1"/>
    </row>
    <row r="240" ht="14.25" customHeight="1">
      <c r="N240" s="1"/>
    </row>
    <row r="241" ht="14.25" customHeight="1">
      <c r="N241" s="1"/>
    </row>
    <row r="242" ht="14.25" customHeight="1">
      <c r="N242" s="1"/>
    </row>
    <row r="243" ht="14.25" customHeight="1">
      <c r="N243" s="1"/>
    </row>
    <row r="244" ht="14.25" customHeight="1">
      <c r="N244" s="1"/>
    </row>
    <row r="245" ht="14.25" customHeight="1">
      <c r="N245" s="1"/>
    </row>
    <row r="246" ht="14.25" customHeight="1">
      <c r="N246" s="1"/>
    </row>
    <row r="247" ht="14.25" customHeight="1">
      <c r="N247" s="1"/>
    </row>
    <row r="248" ht="14.25" customHeight="1">
      <c r="N248" s="1"/>
    </row>
    <row r="249" ht="14.25" customHeight="1">
      <c r="N249" s="1"/>
    </row>
    <row r="250" ht="14.25" customHeight="1">
      <c r="N250" s="1"/>
    </row>
    <row r="251" ht="14.25" customHeight="1">
      <c r="N251" s="1"/>
    </row>
    <row r="252" ht="14.25" customHeight="1">
      <c r="N252" s="1"/>
    </row>
    <row r="253" ht="14.25" customHeight="1">
      <c r="N253" s="1"/>
    </row>
    <row r="254" ht="14.25" customHeight="1">
      <c r="N254" s="1"/>
    </row>
    <row r="255" ht="14.25" customHeight="1">
      <c r="N255" s="1"/>
    </row>
    <row r="256" ht="14.25" customHeight="1">
      <c r="N256" s="1"/>
    </row>
    <row r="257" ht="14.25" customHeight="1">
      <c r="N257" s="1"/>
    </row>
    <row r="258" ht="14.25" customHeight="1">
      <c r="N258" s="1"/>
    </row>
    <row r="259" ht="14.25" customHeight="1">
      <c r="N259" s="1"/>
    </row>
    <row r="260" ht="14.25" customHeight="1">
      <c r="N260" s="1"/>
    </row>
    <row r="261" ht="14.25" customHeight="1">
      <c r="N261" s="1"/>
    </row>
    <row r="262" ht="14.25" customHeight="1">
      <c r="N262" s="1"/>
    </row>
    <row r="263" ht="14.25" customHeight="1">
      <c r="N263" s="1"/>
    </row>
    <row r="264" ht="14.25" customHeight="1">
      <c r="N264" s="1"/>
    </row>
    <row r="265" ht="14.25" customHeight="1">
      <c r="N265" s="1"/>
    </row>
    <row r="266" ht="14.25" customHeight="1">
      <c r="N266" s="1"/>
    </row>
    <row r="267" ht="14.25" customHeight="1">
      <c r="N267" s="1"/>
    </row>
    <row r="268" ht="14.25" customHeight="1">
      <c r="N268" s="1"/>
    </row>
    <row r="269" ht="14.25" customHeight="1">
      <c r="N269" s="1"/>
    </row>
    <row r="270" ht="14.25" customHeight="1">
      <c r="N270" s="1"/>
    </row>
    <row r="271" ht="14.25" customHeight="1">
      <c r="N271" s="1"/>
    </row>
    <row r="272" ht="14.25" customHeight="1">
      <c r="N272" s="1"/>
    </row>
    <row r="273" ht="14.25" customHeight="1">
      <c r="N273" s="1"/>
    </row>
    <row r="274" ht="14.25" customHeight="1">
      <c r="N274" s="1"/>
    </row>
    <row r="275" ht="14.25" customHeight="1">
      <c r="N275" s="1"/>
    </row>
    <row r="276" ht="14.25" customHeight="1">
      <c r="N276" s="1"/>
    </row>
    <row r="277" ht="14.25" customHeight="1">
      <c r="N277" s="1"/>
    </row>
    <row r="278" ht="14.25" customHeight="1">
      <c r="N278" s="1"/>
    </row>
    <row r="279" ht="14.25" customHeight="1">
      <c r="N279" s="1"/>
    </row>
    <row r="280" ht="14.25" customHeight="1">
      <c r="N280" s="1"/>
    </row>
    <row r="281" ht="14.25" customHeight="1">
      <c r="N281" s="1"/>
    </row>
    <row r="282" ht="14.25" customHeight="1">
      <c r="N282" s="1"/>
    </row>
    <row r="283" ht="14.25" customHeight="1">
      <c r="N283" s="1"/>
    </row>
    <row r="284" ht="14.25" customHeight="1">
      <c r="N284" s="1"/>
    </row>
    <row r="285" ht="14.25" customHeight="1">
      <c r="N285" s="1"/>
    </row>
    <row r="286" ht="14.25" customHeight="1">
      <c r="N286" s="1"/>
    </row>
    <row r="287" ht="14.25" customHeight="1">
      <c r="N287" s="1"/>
    </row>
    <row r="288" ht="14.25" customHeight="1">
      <c r="N288" s="1"/>
    </row>
    <row r="289" ht="14.25" customHeight="1">
      <c r="N289" s="1"/>
    </row>
    <row r="290" ht="14.25" customHeight="1">
      <c r="N290" s="1"/>
    </row>
    <row r="291" ht="14.25" customHeight="1">
      <c r="N291" s="1"/>
    </row>
    <row r="292" ht="14.25" customHeight="1">
      <c r="N292" s="1"/>
    </row>
    <row r="293" ht="14.25" customHeight="1">
      <c r="N293" s="1"/>
    </row>
    <row r="294" ht="14.25" customHeight="1">
      <c r="N294" s="1"/>
    </row>
    <row r="295" ht="14.25" customHeight="1">
      <c r="N295" s="1"/>
    </row>
    <row r="296" ht="14.25" customHeight="1">
      <c r="N296" s="1"/>
    </row>
    <row r="297" ht="14.25" customHeight="1">
      <c r="N297" s="1"/>
    </row>
    <row r="298" ht="14.25" customHeight="1">
      <c r="N298" s="1"/>
    </row>
    <row r="299" ht="14.25" customHeight="1">
      <c r="N299" s="1"/>
    </row>
    <row r="300" ht="14.25" customHeight="1">
      <c r="N300" s="1"/>
    </row>
    <row r="301" ht="14.25" customHeight="1">
      <c r="N301" s="1"/>
    </row>
    <row r="302" ht="14.25" customHeight="1">
      <c r="N302" s="1"/>
    </row>
    <row r="303" ht="14.25" customHeight="1">
      <c r="N303" s="1"/>
    </row>
    <row r="304" ht="14.25" customHeight="1">
      <c r="N304" s="1"/>
    </row>
    <row r="305" ht="14.25" customHeight="1">
      <c r="N305" s="1"/>
    </row>
    <row r="306" ht="14.25" customHeight="1">
      <c r="N306" s="1"/>
    </row>
    <row r="307" ht="14.25" customHeight="1">
      <c r="N307" s="1"/>
    </row>
    <row r="308" ht="14.25" customHeight="1">
      <c r="N308" s="1"/>
    </row>
    <row r="309" ht="14.25" customHeight="1">
      <c r="N309" s="1"/>
    </row>
    <row r="310" ht="14.25" customHeight="1">
      <c r="N310" s="1"/>
    </row>
    <row r="311" ht="14.25" customHeight="1">
      <c r="N311" s="1"/>
    </row>
    <row r="312" ht="14.25" customHeight="1">
      <c r="N312" s="1"/>
    </row>
    <row r="313" ht="14.25" customHeight="1">
      <c r="N313" s="1"/>
    </row>
    <row r="314" ht="14.25" customHeight="1">
      <c r="N314" s="1"/>
    </row>
    <row r="315" ht="14.25" customHeight="1">
      <c r="N315" s="1"/>
    </row>
    <row r="316" ht="14.25" customHeight="1">
      <c r="N316" s="1"/>
    </row>
    <row r="317" ht="14.25" customHeight="1">
      <c r="N317" s="1"/>
    </row>
    <row r="318" ht="14.25" customHeight="1">
      <c r="N318" s="1"/>
    </row>
    <row r="319" ht="14.25" customHeight="1">
      <c r="N319" s="1"/>
    </row>
    <row r="320" ht="14.25" customHeight="1">
      <c r="N320" s="1"/>
    </row>
    <row r="321" ht="14.25" customHeight="1">
      <c r="N321" s="1"/>
    </row>
    <row r="322" ht="14.25" customHeight="1">
      <c r="N322" s="1"/>
    </row>
    <row r="323" ht="14.25" customHeight="1">
      <c r="N323" s="1"/>
    </row>
    <row r="324" ht="14.25" customHeight="1">
      <c r="N324" s="1"/>
    </row>
    <row r="325" ht="14.25" customHeight="1">
      <c r="N325" s="1"/>
    </row>
    <row r="326" ht="14.25" customHeight="1">
      <c r="N326" s="1"/>
    </row>
    <row r="327" ht="14.25" customHeight="1">
      <c r="N327" s="1"/>
    </row>
    <row r="328" ht="14.25" customHeight="1">
      <c r="N328" s="1"/>
    </row>
    <row r="329" ht="14.25" customHeight="1">
      <c r="N329" s="1"/>
    </row>
    <row r="330" ht="14.25" customHeight="1">
      <c r="N330" s="1"/>
    </row>
    <row r="331" ht="14.25" customHeight="1">
      <c r="N331" s="1"/>
    </row>
    <row r="332" ht="14.25" customHeight="1">
      <c r="N332" s="1"/>
    </row>
    <row r="333" ht="14.25" customHeight="1">
      <c r="N333" s="1"/>
    </row>
    <row r="334" ht="14.25" customHeight="1">
      <c r="N334" s="1"/>
    </row>
    <row r="335" ht="14.25" customHeight="1">
      <c r="N335" s="1"/>
    </row>
    <row r="336" ht="14.25" customHeight="1">
      <c r="N336" s="1"/>
    </row>
    <row r="337" ht="14.25" customHeight="1">
      <c r="N337" s="1"/>
    </row>
    <row r="338" ht="14.25" customHeight="1">
      <c r="N338" s="1"/>
    </row>
    <row r="339" ht="14.25" customHeight="1">
      <c r="N339" s="1"/>
    </row>
    <row r="340" ht="14.25" customHeight="1">
      <c r="N340" s="1"/>
    </row>
    <row r="341" ht="14.25" customHeight="1">
      <c r="N341" s="1"/>
    </row>
    <row r="342" ht="14.25" customHeight="1">
      <c r="N342" s="1"/>
    </row>
    <row r="343" ht="14.25" customHeight="1">
      <c r="N343" s="1"/>
    </row>
    <row r="344" ht="14.25" customHeight="1">
      <c r="N344" s="1"/>
    </row>
    <row r="345" ht="14.25" customHeight="1">
      <c r="N345" s="1"/>
    </row>
    <row r="346" ht="14.25" customHeight="1">
      <c r="N346" s="1"/>
    </row>
    <row r="347" ht="14.25" customHeight="1">
      <c r="N347" s="1"/>
    </row>
    <row r="348" ht="14.25" customHeight="1">
      <c r="N348" s="1"/>
    </row>
    <row r="349" ht="14.25" customHeight="1">
      <c r="N349" s="1"/>
    </row>
    <row r="350" ht="14.25" customHeight="1">
      <c r="N350" s="1"/>
    </row>
    <row r="351" ht="14.25" customHeight="1">
      <c r="N351" s="1"/>
    </row>
    <row r="352" ht="14.25" customHeight="1">
      <c r="N352" s="1"/>
    </row>
    <row r="353" ht="14.25" customHeight="1">
      <c r="N353" s="1"/>
    </row>
    <row r="354" ht="14.25" customHeight="1">
      <c r="N354" s="1"/>
    </row>
    <row r="355" ht="14.25" customHeight="1">
      <c r="N355" s="1"/>
    </row>
    <row r="356" ht="14.25" customHeight="1">
      <c r="N356" s="1"/>
    </row>
    <row r="357" ht="14.25" customHeight="1">
      <c r="N357" s="1"/>
    </row>
    <row r="358" ht="14.25" customHeight="1">
      <c r="N358" s="1"/>
    </row>
    <row r="359" ht="14.25" customHeight="1">
      <c r="N359" s="1"/>
    </row>
    <row r="360" ht="14.25" customHeight="1">
      <c r="N360" s="1"/>
    </row>
    <row r="361" ht="14.25" customHeight="1">
      <c r="N361" s="1"/>
    </row>
    <row r="362" ht="14.25" customHeight="1">
      <c r="N362" s="1"/>
    </row>
    <row r="363" ht="14.25" customHeight="1">
      <c r="N363" s="1"/>
    </row>
    <row r="364" ht="14.25" customHeight="1">
      <c r="N364" s="1"/>
    </row>
    <row r="365" ht="14.25" customHeight="1">
      <c r="N365" s="1"/>
    </row>
    <row r="366" ht="14.25" customHeight="1">
      <c r="N366" s="1"/>
    </row>
    <row r="367" ht="14.25" customHeight="1">
      <c r="N367" s="1"/>
    </row>
    <row r="368" ht="14.25" customHeight="1">
      <c r="N368" s="1"/>
    </row>
    <row r="369" ht="14.25" customHeight="1">
      <c r="N369" s="1"/>
    </row>
    <row r="370" ht="14.25" customHeight="1">
      <c r="N370" s="1"/>
    </row>
    <row r="371" ht="14.25" customHeight="1">
      <c r="N371" s="1"/>
    </row>
    <row r="372" ht="14.25" customHeight="1">
      <c r="N372" s="1"/>
    </row>
    <row r="373" ht="14.25" customHeight="1">
      <c r="N373" s="1"/>
    </row>
    <row r="374" ht="14.25" customHeight="1">
      <c r="N374" s="1"/>
    </row>
    <row r="375" ht="14.25" customHeight="1">
      <c r="N375" s="1"/>
    </row>
    <row r="376" ht="14.25" customHeight="1">
      <c r="N376" s="1"/>
    </row>
    <row r="377" ht="14.25" customHeight="1">
      <c r="N377" s="1"/>
    </row>
    <row r="378" ht="14.25" customHeight="1">
      <c r="N378" s="1"/>
    </row>
    <row r="379" ht="14.25" customHeight="1">
      <c r="N379" s="1"/>
    </row>
    <row r="380" ht="14.25" customHeight="1">
      <c r="N380" s="1"/>
    </row>
    <row r="381" ht="14.25" customHeight="1">
      <c r="N381" s="1"/>
    </row>
    <row r="382" ht="14.25" customHeight="1">
      <c r="N382" s="1"/>
    </row>
    <row r="383" ht="14.25" customHeight="1">
      <c r="N383" s="1"/>
    </row>
    <row r="384" ht="14.25" customHeight="1">
      <c r="N384" s="1"/>
    </row>
    <row r="385" ht="14.25" customHeight="1">
      <c r="N385" s="1"/>
    </row>
    <row r="386" ht="14.25" customHeight="1">
      <c r="N386" s="1"/>
    </row>
    <row r="387" ht="14.25" customHeight="1">
      <c r="N387" s="1"/>
    </row>
    <row r="388" ht="14.25" customHeight="1">
      <c r="N388" s="1"/>
    </row>
    <row r="389" ht="14.25" customHeight="1">
      <c r="N389" s="1"/>
    </row>
    <row r="390" ht="14.25" customHeight="1">
      <c r="N390" s="1"/>
    </row>
    <row r="391" ht="14.25" customHeight="1">
      <c r="N391" s="1"/>
    </row>
    <row r="392" ht="14.25" customHeight="1">
      <c r="N392" s="1"/>
    </row>
    <row r="393" ht="14.25" customHeight="1">
      <c r="N393" s="1"/>
    </row>
    <row r="394" ht="14.25" customHeight="1">
      <c r="N394" s="1"/>
    </row>
    <row r="395" ht="14.25" customHeight="1">
      <c r="N395" s="1"/>
    </row>
    <row r="396" ht="14.25" customHeight="1">
      <c r="N396" s="1"/>
    </row>
    <row r="397" ht="14.25" customHeight="1">
      <c r="N397" s="1"/>
    </row>
    <row r="398" ht="14.25" customHeight="1">
      <c r="N398" s="1"/>
    </row>
    <row r="399" ht="14.25" customHeight="1">
      <c r="N399" s="1"/>
    </row>
    <row r="400" ht="14.25" customHeight="1">
      <c r="N400" s="1"/>
    </row>
    <row r="401" ht="14.25" customHeight="1">
      <c r="N401" s="1"/>
    </row>
    <row r="402" ht="14.25" customHeight="1">
      <c r="N402" s="1"/>
    </row>
    <row r="403" ht="14.25" customHeight="1">
      <c r="N403" s="1"/>
    </row>
    <row r="404" ht="14.25" customHeight="1">
      <c r="N404" s="1"/>
    </row>
    <row r="405" ht="14.25" customHeight="1">
      <c r="N405" s="1"/>
    </row>
    <row r="406" ht="14.25" customHeight="1">
      <c r="N406" s="1"/>
    </row>
    <row r="407" ht="14.25" customHeight="1">
      <c r="N407" s="1"/>
    </row>
    <row r="408" ht="14.25" customHeight="1">
      <c r="N408" s="1"/>
    </row>
    <row r="409" ht="14.25" customHeight="1">
      <c r="N409" s="1"/>
    </row>
    <row r="410" ht="14.25" customHeight="1">
      <c r="N410" s="1"/>
    </row>
    <row r="411" ht="14.25" customHeight="1">
      <c r="N411" s="1"/>
    </row>
    <row r="412" ht="14.25" customHeight="1">
      <c r="N412" s="1"/>
    </row>
    <row r="413" ht="14.25" customHeight="1">
      <c r="N413" s="1"/>
    </row>
    <row r="414" ht="14.25" customHeight="1">
      <c r="N414" s="1"/>
    </row>
    <row r="415" ht="14.25" customHeight="1">
      <c r="N415" s="1"/>
    </row>
    <row r="416" ht="14.25" customHeight="1">
      <c r="N416" s="1"/>
    </row>
    <row r="417" ht="14.25" customHeight="1">
      <c r="N417" s="1"/>
    </row>
    <row r="418" ht="14.25" customHeight="1">
      <c r="N418" s="1"/>
    </row>
    <row r="419" ht="14.25" customHeight="1">
      <c r="N419" s="1"/>
    </row>
    <row r="420" ht="14.25" customHeight="1">
      <c r="N420" s="1"/>
    </row>
    <row r="421" ht="14.25" customHeight="1">
      <c r="N421" s="1"/>
    </row>
    <row r="422" ht="14.25" customHeight="1">
      <c r="N422" s="1"/>
    </row>
    <row r="423" ht="14.25" customHeight="1">
      <c r="N423" s="1"/>
    </row>
    <row r="424" ht="14.25" customHeight="1">
      <c r="N424" s="1"/>
    </row>
    <row r="425" ht="14.25" customHeight="1">
      <c r="N425" s="1"/>
    </row>
    <row r="426" ht="14.25" customHeight="1">
      <c r="N426" s="1"/>
    </row>
    <row r="427" ht="14.25" customHeight="1">
      <c r="N427" s="1"/>
    </row>
    <row r="428" ht="14.25" customHeight="1">
      <c r="N428" s="1"/>
    </row>
    <row r="429" ht="14.25" customHeight="1">
      <c r="N429" s="1"/>
    </row>
    <row r="430" ht="14.25" customHeight="1">
      <c r="N430" s="1"/>
    </row>
    <row r="431" ht="14.25" customHeight="1">
      <c r="N431" s="1"/>
    </row>
    <row r="432" ht="14.25" customHeight="1">
      <c r="N432" s="1"/>
    </row>
    <row r="433" ht="14.25" customHeight="1">
      <c r="N433" s="1"/>
    </row>
    <row r="434" ht="14.25" customHeight="1">
      <c r="N434" s="1"/>
    </row>
    <row r="435" ht="14.25" customHeight="1">
      <c r="N435" s="1"/>
    </row>
    <row r="436" ht="14.25" customHeight="1">
      <c r="N436" s="1"/>
    </row>
    <row r="437" ht="14.25" customHeight="1">
      <c r="N437" s="1"/>
    </row>
    <row r="438" ht="14.25" customHeight="1">
      <c r="N438" s="1"/>
    </row>
    <row r="439" ht="14.25" customHeight="1">
      <c r="N439" s="1"/>
    </row>
    <row r="440" ht="14.25" customHeight="1">
      <c r="N440" s="1"/>
    </row>
    <row r="441" ht="14.25" customHeight="1">
      <c r="N441" s="1"/>
    </row>
    <row r="442" ht="14.25" customHeight="1">
      <c r="N442" s="1"/>
    </row>
    <row r="443" ht="14.25" customHeight="1">
      <c r="N443" s="1"/>
    </row>
    <row r="444" ht="14.25" customHeight="1">
      <c r="N444" s="1"/>
    </row>
    <row r="445" ht="14.25" customHeight="1">
      <c r="N445" s="1"/>
    </row>
    <row r="446" ht="14.25" customHeight="1">
      <c r="N446" s="1"/>
    </row>
    <row r="447" ht="14.25" customHeight="1">
      <c r="N447" s="1"/>
    </row>
    <row r="448" ht="14.25" customHeight="1">
      <c r="N448" s="1"/>
    </row>
    <row r="449" ht="14.25" customHeight="1">
      <c r="N449" s="1"/>
    </row>
    <row r="450" ht="14.25" customHeight="1">
      <c r="N450" s="1"/>
    </row>
    <row r="451" ht="14.25" customHeight="1">
      <c r="N451" s="1"/>
    </row>
    <row r="452" ht="14.25" customHeight="1">
      <c r="N452" s="1"/>
    </row>
    <row r="453" ht="14.25" customHeight="1">
      <c r="N453" s="1"/>
    </row>
    <row r="454" ht="14.25" customHeight="1">
      <c r="N454" s="1"/>
    </row>
    <row r="455" ht="14.25" customHeight="1">
      <c r="N455" s="1"/>
    </row>
    <row r="456" ht="14.25" customHeight="1">
      <c r="N456" s="1"/>
    </row>
    <row r="457" ht="14.25" customHeight="1">
      <c r="N457" s="1"/>
    </row>
    <row r="458" ht="14.25" customHeight="1">
      <c r="N458" s="1"/>
    </row>
    <row r="459" ht="14.25" customHeight="1">
      <c r="N459" s="1"/>
    </row>
    <row r="460" ht="14.25" customHeight="1">
      <c r="N460" s="1"/>
    </row>
    <row r="461" ht="14.25" customHeight="1">
      <c r="N461" s="1"/>
    </row>
    <row r="462" ht="14.25" customHeight="1">
      <c r="N462" s="1"/>
    </row>
    <row r="463" ht="14.25" customHeight="1">
      <c r="N463" s="1"/>
    </row>
    <row r="464" ht="14.25" customHeight="1">
      <c r="N464" s="1"/>
    </row>
    <row r="465" ht="14.25" customHeight="1">
      <c r="N465" s="1"/>
    </row>
    <row r="466" ht="14.25" customHeight="1">
      <c r="N466" s="1"/>
    </row>
    <row r="467" ht="14.25" customHeight="1">
      <c r="N467" s="1"/>
    </row>
    <row r="468" ht="14.25" customHeight="1">
      <c r="N468" s="1"/>
    </row>
    <row r="469" ht="14.25" customHeight="1">
      <c r="N469" s="1"/>
    </row>
    <row r="470" ht="14.25" customHeight="1">
      <c r="N470" s="1"/>
    </row>
    <row r="471" ht="14.25" customHeight="1">
      <c r="N471" s="1"/>
    </row>
    <row r="472" ht="14.25" customHeight="1">
      <c r="N472" s="1"/>
    </row>
    <row r="473" ht="14.25" customHeight="1">
      <c r="N473" s="1"/>
    </row>
    <row r="474" ht="14.25" customHeight="1">
      <c r="N474" s="1"/>
    </row>
    <row r="475" ht="14.25" customHeight="1">
      <c r="N475" s="1"/>
    </row>
    <row r="476" ht="14.25" customHeight="1">
      <c r="N476" s="1"/>
    </row>
    <row r="477" ht="14.25" customHeight="1">
      <c r="N477" s="1"/>
    </row>
    <row r="478" ht="14.25" customHeight="1">
      <c r="N478" s="1"/>
    </row>
    <row r="479" ht="14.25" customHeight="1">
      <c r="N479" s="1"/>
    </row>
    <row r="480" ht="14.25" customHeight="1">
      <c r="N480" s="1"/>
    </row>
    <row r="481" ht="14.25" customHeight="1">
      <c r="N481" s="1"/>
    </row>
    <row r="482" ht="14.25" customHeight="1">
      <c r="N482" s="1"/>
    </row>
    <row r="483" ht="14.25" customHeight="1">
      <c r="N483" s="1"/>
    </row>
    <row r="484" ht="14.25" customHeight="1">
      <c r="N484" s="1"/>
    </row>
    <row r="485" ht="14.25" customHeight="1">
      <c r="N485" s="1"/>
    </row>
    <row r="486" ht="14.25" customHeight="1">
      <c r="N486" s="1"/>
    </row>
    <row r="487" ht="14.25" customHeight="1">
      <c r="N487" s="1"/>
    </row>
    <row r="488" ht="14.25" customHeight="1">
      <c r="N488" s="1"/>
    </row>
    <row r="489" ht="14.25" customHeight="1">
      <c r="N489" s="1"/>
    </row>
    <row r="490" ht="14.25" customHeight="1">
      <c r="N490" s="1"/>
    </row>
    <row r="491" ht="14.25" customHeight="1">
      <c r="N491" s="1"/>
    </row>
    <row r="492" ht="14.25" customHeight="1">
      <c r="N492" s="1"/>
    </row>
    <row r="493" ht="14.25" customHeight="1">
      <c r="N493" s="1"/>
    </row>
    <row r="494" ht="14.25" customHeight="1">
      <c r="N494" s="1"/>
    </row>
    <row r="495" ht="14.25" customHeight="1">
      <c r="N495" s="1"/>
    </row>
    <row r="496" ht="14.25" customHeight="1">
      <c r="N496" s="1"/>
    </row>
    <row r="497" ht="14.25" customHeight="1">
      <c r="N497" s="1"/>
    </row>
    <row r="498" ht="14.25" customHeight="1">
      <c r="N498" s="1"/>
    </row>
    <row r="499" ht="14.25" customHeight="1">
      <c r="N499" s="1"/>
    </row>
    <row r="500" ht="14.25" customHeight="1">
      <c r="N500" s="1"/>
    </row>
    <row r="65535" ht="14.25" customHeight="1">
      <c r="N65535" s="2">
        <f>$N$127</f>
        <v>0</v>
      </c>
    </row>
  </sheetData>
  <sheetProtection password="CC35" sheet="1" objects="1" scenarios="1" formatColumns="0" formatRows="0" sort="0" autoFilter="0"/>
  <mergeCells count="85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O22:P22"/>
    <mergeCell ref="M25:P25"/>
    <mergeCell ref="M26:P26"/>
    <mergeCell ref="M28:P28"/>
    <mergeCell ref="H30:J30"/>
    <mergeCell ref="M30:P30"/>
    <mergeCell ref="H31:J31"/>
    <mergeCell ref="M31:P31"/>
    <mergeCell ref="H32:J32"/>
    <mergeCell ref="M32:P32"/>
    <mergeCell ref="H33:J33"/>
    <mergeCell ref="M33:P33"/>
    <mergeCell ref="H34:J34"/>
    <mergeCell ref="M34:P34"/>
    <mergeCell ref="L36:P36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3:Q93"/>
    <mergeCell ref="D94:H94"/>
    <mergeCell ref="N94:Q94"/>
    <mergeCell ref="D95:H95"/>
    <mergeCell ref="N95:Q95"/>
    <mergeCell ref="D96:H96"/>
    <mergeCell ref="N96:Q96"/>
    <mergeCell ref="M115:Q115"/>
    <mergeCell ref="D97:H97"/>
    <mergeCell ref="N97:Q97"/>
    <mergeCell ref="D98:H98"/>
    <mergeCell ref="N98:Q98"/>
    <mergeCell ref="N99:Q99"/>
    <mergeCell ref="L101:Q101"/>
    <mergeCell ref="L122:M122"/>
    <mergeCell ref="N122:Q122"/>
    <mergeCell ref="N119:Q119"/>
    <mergeCell ref="N120:Q120"/>
    <mergeCell ref="N121:Q121"/>
    <mergeCell ref="C107:Q107"/>
    <mergeCell ref="F109:P109"/>
    <mergeCell ref="F110:P110"/>
    <mergeCell ref="F111:P111"/>
    <mergeCell ref="M113:P113"/>
    <mergeCell ref="L123:M123"/>
    <mergeCell ref="N123:Q123"/>
    <mergeCell ref="F124:I124"/>
    <mergeCell ref="L124:M124"/>
    <mergeCell ref="N124:Q124"/>
    <mergeCell ref="M116:Q116"/>
    <mergeCell ref="F118:I118"/>
    <mergeCell ref="L118:M118"/>
    <mergeCell ref="N118:Q118"/>
    <mergeCell ref="F122:I122"/>
    <mergeCell ref="N127:Q127"/>
    <mergeCell ref="H1:K1"/>
    <mergeCell ref="S2:AC2"/>
    <mergeCell ref="F125:I125"/>
    <mergeCell ref="L125:M125"/>
    <mergeCell ref="N125:Q125"/>
    <mergeCell ref="F126:I126"/>
    <mergeCell ref="L126:M126"/>
    <mergeCell ref="N126:Q126"/>
    <mergeCell ref="F123:I123"/>
  </mergeCells>
  <hyperlinks>
    <hyperlink ref="F1:G1" location="C2" tooltip="Krycí list rozpočtu" display="1) Krycí list rozpočtu"/>
    <hyperlink ref="H1:K1" location="C87" tooltip="Rekapitulácia rozpočtu" display="2) Rekapitulácia rozpočtu"/>
    <hyperlink ref="L1" location="C118" tooltip="Rozpočet" display="3) Rozpočet"/>
    <hyperlink ref="S1:T1" location="'Rekapitulácia stavby'!C2" tooltip="Rekapitulácia stavby" display="Rekapitulácia stavby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Roman Mikušinec</cp:lastModifiedBy>
  <dcterms:created xsi:type="dcterms:W3CDTF">2018-07-18T05:51:35Z</dcterms:created>
  <dcterms:modified xsi:type="dcterms:W3CDTF">2018-12-31T17:32:30Z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